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MAGI)\DDI8003\Anciens examens\"/>
    </mc:Choice>
  </mc:AlternateContent>
  <xr:revisionPtr revIDLastSave="0" documentId="13_ncr:1_{EA54A872-7060-43E0-998A-E2B36BE0AD3E}" xr6:coauthVersionLast="45" xr6:coauthVersionMax="45" xr10:uidLastSave="{00000000-0000-0000-0000-000000000000}"/>
  <bookViews>
    <workbookView xWindow="288" yWindow="336" windowWidth="22704" windowHeight="8844" firstSheet="2" activeTab="3" xr2:uid="{00000000-000D-0000-FFFF-FFFF00000000}"/>
  </bookViews>
  <sheets>
    <sheet name=" 1" sheetId="2" r:id="rId1"/>
    <sheet name=" 2" sheetId="10" r:id="rId2"/>
    <sheet name=" 3" sheetId="4" r:id="rId3"/>
    <sheet name=" 4" sheetId="11" r:id="rId4"/>
    <sheet name=" 5" sheetId="12" r:id="rId5"/>
    <sheet name=" 6" sheetId="6" r:id="rId6"/>
    <sheet name=" 7" sheetId="7" r:id="rId7"/>
    <sheet name=" Bonus" sheetId="8" r:id="rId8"/>
  </sheets>
  <definedNames>
    <definedName name="solver_adj" localSheetId="3" hidden="1">'4'!#REF!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0</definedName>
    <definedName name="solver_nwt" localSheetId="3" hidden="1">1</definedName>
    <definedName name="solver_opt" localSheetId="3" hidden="1">'4'!#REF!</definedName>
    <definedName name="solver_pre" localSheetId="3" hidden="1">0.000001</definedName>
    <definedName name="solver_rbv" localSheetId="3" hidden="1">1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0</definedName>
    <definedName name="solver_ver" localSheetId="3" hidden="1">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1" l="1"/>
  <c r="E6" i="11"/>
  <c r="E5" i="11"/>
  <c r="E4" i="11"/>
  <c r="E3" i="11"/>
  <c r="C34" i="4"/>
  <c r="K67" i="10"/>
  <c r="J75" i="10"/>
  <c r="D73" i="10"/>
  <c r="H73" i="10"/>
  <c r="G74" i="10"/>
  <c r="J71" i="10"/>
  <c r="D67" i="10"/>
  <c r="E7" i="11" l="1"/>
  <c r="F21" i="11" l="1"/>
  <c r="E20" i="11"/>
  <c r="T8" i="11"/>
  <c r="T7" i="11"/>
  <c r="V7" i="11" s="1"/>
  <c r="T6" i="11"/>
  <c r="F6" i="11"/>
  <c r="T5" i="11"/>
  <c r="V5" i="11" s="1"/>
  <c r="T4" i="11"/>
  <c r="F4" i="11"/>
  <c r="F3" i="11"/>
  <c r="E8" i="11"/>
  <c r="T12" i="11" l="1"/>
  <c r="T13" i="11"/>
  <c r="V8" i="11"/>
  <c r="T14" i="11"/>
  <c r="T17" i="11" s="1"/>
  <c r="V4" i="11"/>
  <c r="V6" i="11"/>
  <c r="U15" i="11" l="1"/>
  <c r="U12" i="11"/>
  <c r="U13" i="11"/>
  <c r="F7" i="11"/>
  <c r="V9" i="11"/>
  <c r="W8" i="11" s="1"/>
  <c r="W4" i="11"/>
  <c r="F5" i="11"/>
  <c r="U14" i="11"/>
  <c r="W7" i="11" l="1"/>
  <c r="W5" i="11"/>
  <c r="W6" i="11"/>
  <c r="E90" i="10" l="1"/>
  <c r="C62" i="10"/>
  <c r="D71" i="10" s="1"/>
  <c r="E95" i="10" s="1"/>
  <c r="D70" i="10" l="1"/>
  <c r="H70" i="10" s="1"/>
  <c r="G71" i="10"/>
  <c r="G68" i="10"/>
  <c r="H68" i="10"/>
  <c r="I68" i="10"/>
  <c r="F68" i="10"/>
  <c r="D74" i="10"/>
  <c r="H74" i="10" s="1"/>
  <c r="J62" i="10"/>
  <c r="J63" i="10" s="1"/>
  <c r="D72" i="10" s="1"/>
  <c r="F93" i="10" s="1"/>
  <c r="F19" i="10"/>
  <c r="H67" i="10" l="1"/>
  <c r="E89" i="10"/>
  <c r="J68" i="10"/>
  <c r="K68" i="10"/>
  <c r="C27" i="4"/>
  <c r="C29" i="4" s="1"/>
  <c r="F74" i="10"/>
  <c r="D69" i="10"/>
  <c r="I72" i="10"/>
  <c r="F67" i="10"/>
  <c r="F70" i="10"/>
  <c r="I67" i="10"/>
  <c r="I74" i="10"/>
  <c r="K74" i="10" s="1"/>
  <c r="G67" i="10"/>
  <c r="G70" i="10"/>
  <c r="F72" i="10"/>
  <c r="I70" i="10"/>
  <c r="K70" i="10" s="1"/>
  <c r="F71" i="10"/>
  <c r="I71" i="10"/>
  <c r="H71" i="10"/>
  <c r="G72" i="10"/>
  <c r="H72" i="10"/>
  <c r="F69" i="10" l="1"/>
  <c r="E94" i="10"/>
  <c r="J67" i="10"/>
  <c r="K72" i="10"/>
  <c r="K71" i="10"/>
  <c r="I69" i="10"/>
  <c r="H69" i="10"/>
  <c r="J72" i="10"/>
  <c r="J74" i="10"/>
  <c r="G69" i="10"/>
  <c r="J70" i="10"/>
  <c r="C31" i="4"/>
  <c r="C33" i="4" s="1"/>
  <c r="C35" i="4"/>
  <c r="G73" i="10"/>
  <c r="I73" i="10"/>
  <c r="F73" i="10"/>
  <c r="J73" i="10" s="1"/>
  <c r="K69" i="10" l="1"/>
  <c r="J69" i="10"/>
  <c r="K73" i="10"/>
  <c r="C36" i="4"/>
  <c r="G75" i="10"/>
  <c r="H75" i="10"/>
  <c r="F75" i="10"/>
  <c r="I75" i="10"/>
  <c r="C6" i="6"/>
  <c r="K75" i="10" l="1"/>
  <c r="E36" i="4" s="1"/>
</calcChain>
</file>

<file path=xl/sharedStrings.xml><?xml version="1.0" encoding="utf-8"?>
<sst xmlns="http://schemas.openxmlformats.org/spreadsheetml/2006/main" count="285" uniqueCount="218">
  <si>
    <t>UF, FR</t>
  </si>
  <si>
    <t> Here you have to be flexible, because the choice of UF will dictate how the questions will be answered!</t>
  </si>
  <si>
    <t> (0.5 points)</t>
  </si>
  <si>
    <t> -0.2 per unrelated response</t>
  </si>
  <si>
    <t> Production energy (the bouillon cube must be dehydrated)</t>
  </si>
  <si>
    <t> Quantity and nature of packaging</t>
  </si>
  <si>
    <t> Weights transported</t>
  </si>
  <si>
    <t> Energy when in use (possibly - both require heating a volume of water, but perhaps not to exactly the same temperature...)</t>
  </si>
  <si>
    <t> (0.5 point)</t>
  </si>
  <si>
    <t> -0.25 per missing required item</t>
  </si>
  <si>
    <t> Necessary items:</t>
  </si>
  <si>
    <t> 1) Quantity (e.g. 1 litre, 1 kg)</t>
  </si>
  <si>
    <t> 2) An identical state (e.g. “ready to be incorporated into a recipe”, “hydrated and heated”, etc.</t>
  </si>
  <si>
    <t> On the other hand, we must find the following elements: a quantity, and an equivalent "state"</t>
  </si>
  <si>
    <t> No points lost if Qc is not mentioned</t>
  </si>
  <si>
    <t> (1 point)</t>
  </si>
  <si>
    <t> -0.167 points per wrong answer</t>
  </si>
  <si>
    <t> Packaging</t>
  </si>
  <si>
    <t>Energy use</t>
  </si>
  <si>
    <t> Water of use</t>
  </si>
  <si>
    <t> Quantity of broth/cube</t>
  </si>
  <si>
    <t> Accepted: transport, production energy</t>
  </si>
  <si>
    <t> Fix: Make sure units cancel!</t>
  </si>
  <si>
    <t> No partial points.</t>
  </si>
  <si>
    <t> Question 2: 4.5 points + 1.5 bonus points</t>
  </si>
  <si>
    <t> Data</t>
  </si>
  <si>
    <t> Table 2.1</t>
  </si>
  <si>
    <t> Purchases</t>
  </si>
  <si>
    <t> Losses</t>
  </si>
  <si>
    <t> Units</t>
  </si>
  <si>
    <t> Drink</t>
  </si>
  <si>
    <t> kg/year</t>
  </si>
  <si>
    <t> Table 2.2</t>
  </si>
  <si>
    <t> Biogenic CO2 - incoming</t>
  </si>
  <si>
    <t> Biogenic CO2 - emissions</t>
  </si>
  <si>
    <t> Fossil CO2</t>
  </si>
  <si>
    <t> CH4</t>
  </si>
  <si>
    <t> [kg]</t>
  </si>
  <si>
    <t> Per kg of wood</t>
  </si>
  <si>
    <t> Associated with carbon used by tree growth</t>
  </si>
  <si>
    <t> Associated with the combustion of wood residues at the board production plant</t>
  </si>
  <si>
    <t> Per kg of ABS</t>
  </si>
  <si>
    <t> Per kWh electricity</t>
  </si>
  <si>
    <t> By tkm heavy truck</t>
  </si>
  <si>
    <t> By tkm light truck</t>
  </si>
  <si>
    <t> Per kg of wood buried</t>
  </si>
  <si>
    <t> Per kg ABS buried</t>
  </si>
  <si>
    <t> Table 2.3</t>
  </si>
  <si>
    <t> Transporting wood to toy factory</t>
  </si>
  <si>
    <t> km</t>
  </si>
  <si>
    <t> heavy spinning top</t>
  </si>
  <si>
    <t> Transport of residual material from the toy factory to the landfill site</t>
  </si>
  <si>
    <t>Toy distribution</t>
  </si>
  <si>
    <t> light spinning top</t>
  </si>
  <si>
    <t> Transporting toys to landfill at the end of their life</t>
  </si>
  <si>
    <t> Q2.1</t>
  </si>
  <si>
    <t> point</t>
  </si>
  <si>
    <r>
      <t> What does the unit “kg CO” represent?</t>
    </r>
    <r>
      <rPr>
        <i/>
        <vertAlign val="subscript"/>
        <sz val="12"/>
        <color theme="1"/>
        <rFont val="Times New Roman"/>
        <family val="1"/>
      </rPr>
      <t> 2</t>
    </r>
    <r>
      <rPr>
        <i/>
        <sz val="12"/>
        <color theme="1"/>
        <rFont val="Times New Roman"/>
        <family val="1"/>
      </rPr>
      <t xml:space="preserve"> e "?</t>
    </r>
  </si>
  <si>
    <t> kg CO2e is a unit of measurement of the global warming potential of a substance, expressed relative to CO2</t>
  </si>
  <si>
    <t> (any non-false and relevant answer accepted)</t>
  </si>
  <si>
    <t> Q2.2</t>
  </si>
  <si>
    <t> Q2.3</t>
  </si>
  <si>
    <t> Represent the product system by a process tree</t>
  </si>
  <si>
    <t> -0.25 if aggregated processes not or poorly identified</t>
  </si>
  <si>
    <t> * No point lost for arrows in the other direction for end of life</t>
  </si>
  <si>
    <t> Q2.4</t>
  </si>
  <si>
    <t xml:space="preserve"> Note:</t>
  </si>
  <si>
    <t> spinning top</t>
  </si>
  <si>
    <t> Waste mass</t>
  </si>
  <si>
    <t> Product mass</t>
  </si>
  <si>
    <t> INVENTORY</t>
  </si>
  <si>
    <t> LCIA-CF bio &lt;&gt; 0</t>
  </si>
  <si>
    <t> LCIA-CF bio = 0</t>
  </si>
  <si>
    <t> Quantity</t>
  </si>
  <si>
    <t> biogenic CO2</t>
  </si>
  <si>
    <t> kg CO2e</t>
  </si>
  <si>
    <t> Wood purchased by router</t>
  </si>
  <si>
    <t> kg</t>
  </si>
  <si>
    <t> Electricity for woodworking</t>
  </si>
  <si>
    <t> kWh</t>
  </si>
  <si>
    <t> Wood transport</t>
  </si>
  <si>
    <t> tkm</t>
  </si>
  <si>
    <t> Factory waste transport - wood</t>
  </si>
  <si>
    <t> Factory waste disposal - wood</t>
  </si>
  <si>
    <t>Distribution</t>
  </si>
  <si>
    <t> End-of-life toy transport</t>
  </si>
  <si>
    <t> FDV</t>
  </si>
  <si>
    <t> End-of-life toy burial - wood</t>
  </si>
  <si>
    <t> Sum</t>
  </si>
  <si>
    <t> -0.25 due to calculation error</t>
  </si>
  <si>
    <t> -1.5 if characterization concept not understood but inventory OK</t>
  </si>
  <si>
    <t> Q2.5</t>
  </si>
  <si>
    <t> 1.5 points</t>
  </si>
  <si>
    <t> Not the same results because part of the carbon from the wood remains stored in the landfill and is not emitted.</t>
  </si>
  <si>
    <t> Calculation: 0.75 point</t>
  </si>
  <si>
    <t> Explanation of the difference: 0.75 points. Require mention of carbon in the LES OR a conversion from CO2 to CH4</t>
  </si>
  <si>
    <t> Q2.6</t>
  </si>
  <si>
    <t> 1.5 BONUS points</t>
  </si>
  <si>
    <t> HAS</t>
  </si>
  <si>
    <t> Production boards</t>
  </si>
  <si>
    <t> Electricity production</t>
  </si>
  <si>
    <t> Spinning top production</t>
  </si>
  <si>
    <t> Use of the spinning top</t>
  </si>
  <si>
    <t> Transport - light truck</t>
  </si>
  <si>
    <t> Transport - heavy truck</t>
  </si>
  <si>
    <t> Burial - wood</t>
  </si>
  <si>
    <t> Boards</t>
  </si>
  <si>
    <t> Electricity</t>
  </si>
  <si>
    <t> Spinning top</t>
  </si>
  <si>
    <t> Burial - wood</t>
  </si>
  <si>
    <t> B</t>
  </si>
  <si>
    <t> Incoming biogenic CO2</t>
  </si>
  <si>
    <t> Biogenic CO2 emitted</t>
  </si>
  <si>
    <t> Multifunctional processes</t>
  </si>
  <si>
    <t> 2 points</t>
  </si>
  <si>
    <t> 0.5 points</t>
  </si>
  <si>
    <t>Points awarded only if heavy oil combustion is included within boundaries.</t>
  </si>
  <si>
    <t> 1 point</t>
  </si>
  <si>
    <t> Determine whether this decision would reduce GHG emissions associated with the production of lumber trucks.</t>
  </si>
  <si>
    <t> Quantity of wood burned (per UF)</t>
  </si>
  <si>
    <t> Emissions per kg of wood burned</t>
  </si>
  <si>
    <t> kg CO2/kg</t>
  </si>
  <si>
    <t> UF emissions from burnt wood</t>
  </si>
  <si>
    <t> kg CO2/UF</t>
  </si>
  <si>
    <t> MJ per kg of wood burned</t>
  </si>
  <si>
    <t> MJ/kg</t>
  </si>
  <si>
    <t> Total MJ from wood (per UF)</t>
  </si>
  <si>
    <t> MJ/UF</t>
  </si>
  <si>
    <t> Emissions per MJ from heavy oils</t>
  </si>
  <si>
    <t> kg CO2/MJ</t>
  </si>
  <si>
    <t> Heavy oil emissions avoided (by UF)</t>
  </si>
  <si>
    <t> Combustion balance:</t>
  </si>
  <si>
    <t> Avoided emissions from wood burial (by UF):</t>
  </si>
  <si>
    <t> Total balance:</t>
  </si>
  <si>
    <t> Conclusion:</t>
  </si>
  <si>
    <t> This is a good idea</t>
  </si>
  <si>
    <t> -0.5 if avoided emissions from landfill are not considered</t>
  </si>
  <si>
    <t> -0.5 if avoided emissions from the combustion of heavy oils are not considered</t>
  </si>
  <si>
    <t> -0.5 if emissions from wood combustion are not considered</t>
  </si>
  <si>
    <t>Transport, electric scooter/CH U</t>
  </si>
  <si>
    <t> Transport, scooter/CH U</t>
  </si>
  <si>
    <t> 5.1</t>
  </si>
  <si>
    <t> Results</t>
  </si>
  <si>
    <t> DALY</t>
  </si>
  <si>
    <t> Five most contributing elementary flows to Human health Damages</t>
  </si>
  <si>
    <t> Traditional scooter</t>
  </si>
  <si>
    <t> Nitrogen oxides</t>
  </si>
  <si>
    <t> Substance</t>
  </si>
  <si>
    <t> Compartment</t>
  </si>
  <si>
    <t> Unit</t>
  </si>
  <si>
    <t> Midpoint characterization factors</t>
  </si>
  <si>
    <t> Midpoint impact [kg subst]</t>
  </si>
  <si>
    <t> Impact end point</t>
  </si>
  <si>
    <t> Particulates, &lt; 2.5 um</t>
  </si>
  <si>
    <t> Air</t>
  </si>
  <si>
    <t> g</t>
  </si>
  <si>
    <t> kgPM2.5eq/kg</t>
  </si>
  <si>
    <t> Hydrocarbons, aromatic</t>
  </si>
  <si>
    <t> mg</t>
  </si>
  <si>
    <t> Sulfur dioxide</t>
  </si>
  <si>
    <t> kgC2H3Cleq/kg</t>
  </si>
  <si>
    <t> Arsenic</t>
  </si>
  <si>
    <t> Most contributing substance</t>
  </si>
  <si>
    <t> total</t>
  </si>
  <si>
    <t> 5.2</t>
  </si>
  <si>
    <t> phase of use for the traditional scooter</t>
  </si>
  <si>
    <t> Midpoint to Damage conversion factors</t>
  </si>
  <si>
    <t> Scooter production phase for electric scooter</t>
  </si>
  <si>
    <t> Damage category</t>
  </si>
  <si>
    <t> Human health</t>
  </si>
  <si>
    <t> Carcinogens</t>
  </si>
  <si>
    <t> DALY / kg C2H3Cl eq</t>
  </si>
  <si>
    <t> 5.3</t>
  </si>
  <si>
    <t> Ecosystem quality, resources and climate change</t>
  </si>
  <si>
    <t> Non-carcinogens</t>
  </si>
  <si>
    <t> Respiratory inorganics</t>
  </si>
  <si>
    <t> DALY / kg PM2.5 eq</t>
  </si>
  <si>
    <t> 5.4</t>
  </si>
  <si>
    <t>Choice of impact categories, category indicators and characterization models</t>
  </si>
  <si>
    <t> Ionizing radiation</t>
  </si>
  <si>
    <t> DALY / Bq C-14 eq</t>
  </si>
  <si>
    <t> classification</t>
  </si>
  <si>
    <t> Ozone layer depletion</t>
  </si>
  <si>
    <t> DALY / kg CFC-11 eq</t>
  </si>
  <si>
    <t> characterization</t>
  </si>
  <si>
    <t> 5.5</t>
  </si>
  <si>
    <t> Normalization factor Human health</t>
  </si>
  <si>
    <t> DALY/pers/year</t>
  </si>
  <si>
    <t> Impact scores (read in the graph)</t>
  </si>
  <si>
    <t> Normalization factors</t>
  </si>
  <si>
    <t xml:space="preserve"> 5.6</t>
  </si>
  <si>
    <t> The normalized impact score represents the impact fraction of the analyzed scenario in relation to a reference (the impact of a European for one year)</t>
  </si>
  <si>
    <t> Useful for consistency check, for communicating results or as a preparatory step for weighting</t>
  </si>
  <si>
    <t> Interpretation</t>
  </si>
  <si>
    <t> 3 points</t>
  </si>
  <si>
    <t> 1 point</t>
  </si>
  <si>
    <t>conclusion invalidated because Figure 3 does not take into account the entire life cycle and only corresponds to less than 5% of the life cycle impacts (except for resources). The 10% of the impacts of milk production is greater than the contribution of the processing stage</t>
  </si>
  <si>
    <t> The results are not expected to change, as the CC category is in the same direction as HH and EQ</t>
  </si>
  <si>
    <t> A midpoint-damage methodology helps identify the most relevant midpoint categories and ensure that decision-making or communication is based on these relevant categories.</t>
  </si>
  <si>
    <t> Question 6) Depends on team projects (open question)</t>
  </si>
  <si>
    <t> by data (5):</t>
  </si>
  <si>
    <t> 0.2 points for data identification</t>
  </si>
  <si>
    <t> 0.1 point for its source</t>
  </si>
  <si>
    <t xml:space="preserve"> Total:</t>
  </si>
  <si>
    <t> 0.5 point per data (2)</t>
  </si>
  <si>
    <t> 1 point for a relevant answer</t>
  </si>
  <si>
    <r>
      <t xml:space="preserve"> Note: the answer may be about improving the data</t>
    </r>
    <r>
      <rPr>
        <b/>
        <sz val="11"/>
        <color theme="1"/>
        <rFont val="Calibri"/>
        <family val="2"/>
        <scheme val="minor"/>
      </rPr>
      <t> OR</t>
    </r>
    <r>
      <rPr>
        <sz val="11"/>
        <color theme="1"/>
        <rFont val="Calibri"/>
        <family val="2"/>
        <scheme val="minor"/>
      </rPr>
      <t xml:space="preserve"> on improving analyses</t>
    </r>
  </si>
  <si>
    <t>All sensible answers accepted</t>
  </si>
  <si>
    <t> partial points possible in case of inaccuracies</t>
  </si>
  <si>
    <t> B1</t>
  </si>
  <si>
    <t> 0.92 kg</t>
  </si>
  <si>
    <t> B2</t>
  </si>
  <si>
    <t> Exploring the background</t>
  </si>
  <si>
    <t> Data adaptation</t>
  </si>
  <si>
    <t> B3</t>
  </si>
  <si>
    <t> Disability adjusted life years (Healthy life years lost); Percentage of disappeared fraction of species over a given area during a given time</t>
  </si>
  <si>
    <t> B4</t>
  </si>
  <si>
    <t> NOx and VOC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</si>
</sst>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0.000"/>
    <numFmt numFmtId="168" formatCode="_-* #,##0.000_-;\-* #,##0.000_-;_-* &quot;-&quot;???_-;_-@_-"/>
    <numFmt numFmtId="170" formatCode="0.000E+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quotePrefix="1"/>
    <xf numFmtId="0" fontId="0" fillId="0" borderId="0" xfId="0" applyFill="1" applyBorder="1"/>
    <xf numFmtId="0" fontId="2" fillId="0" borderId="0" xfId="0" applyFont="1"/>
    <xf numFmtId="0" fontId="0" fillId="0" borderId="0" xfId="0" applyFill="1" applyBorder="1" applyAlignment="1">
      <alignment horizontal="right"/>
    </xf>
    <xf numFmtId="0" fontId="6" fillId="0" borderId="0" xfId="0" applyFont="1"/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quotePrefix="1" applyBorder="1"/>
    <xf numFmtId="0" fontId="0" fillId="0" borderId="0" xfId="0" quotePrefix="1" applyAlignment="1">
      <alignment wrapText="1"/>
    </xf>
    <xf numFmtId="0" fontId="7" fillId="0" borderId="0" xfId="0" applyFont="1"/>
    <xf numFmtId="9" fontId="0" fillId="0" borderId="0" xfId="0" applyNumberFormat="1"/>
    <xf numFmtId="164" fontId="0" fillId="0" borderId="0" xfId="2" applyFont="1"/>
    <xf numFmtId="166" fontId="0" fillId="0" borderId="0" xfId="2" applyNumberFormat="1" applyFont="1"/>
    <xf numFmtId="164" fontId="0" fillId="0" borderId="0" xfId="0" applyNumberFormat="1"/>
    <xf numFmtId="167" fontId="0" fillId="0" borderId="0" xfId="0" applyNumberFormat="1"/>
    <xf numFmtId="11" fontId="0" fillId="0" borderId="0" xfId="0" quotePrefix="1" applyNumberFormat="1"/>
    <xf numFmtId="0" fontId="8" fillId="0" borderId="0" xfId="0" applyFont="1"/>
    <xf numFmtId="0" fontId="0" fillId="0" borderId="0" xfId="0" applyNumberFormat="1"/>
    <xf numFmtId="0" fontId="10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11" fontId="2" fillId="0" borderId="0" xfId="0" applyNumberFormat="1" applyFont="1"/>
    <xf numFmtId="0" fontId="11" fillId="0" borderId="0" xfId="0" applyFont="1"/>
    <xf numFmtId="166" fontId="0" fillId="0" borderId="0" xfId="0" applyNumberFormat="1"/>
    <xf numFmtId="168" fontId="0" fillId="0" borderId="0" xfId="0" applyNumberFormat="1"/>
    <xf numFmtId="0" fontId="0" fillId="0" borderId="0" xfId="0"/>
    <xf numFmtId="0" fontId="0" fillId="0" borderId="0" xfId="0" applyBorder="1"/>
    <xf numFmtId="11" fontId="0" fillId="0" borderId="0" xfId="0" applyNumberFormat="1"/>
    <xf numFmtId="0" fontId="0" fillId="0" borderId="1" xfId="0" applyBorder="1"/>
    <xf numFmtId="11" fontId="0" fillId="0" borderId="0" xfId="0" applyNumberFormat="1" applyBorder="1"/>
    <xf numFmtId="0" fontId="0" fillId="0" borderId="0" xfId="0" applyAlignment="1">
      <alignment wrapText="1"/>
    </xf>
    <xf numFmtId="0" fontId="12" fillId="0" borderId="0" xfId="0" applyFont="1" applyBorder="1"/>
    <xf numFmtId="0" fontId="0" fillId="0" borderId="0" xfId="0" applyBorder="1" applyAlignment="1">
      <alignment wrapText="1"/>
    </xf>
    <xf numFmtId="0" fontId="0" fillId="0" borderId="2" xfId="0" applyBorder="1"/>
    <xf numFmtId="2" fontId="0" fillId="0" borderId="0" xfId="0" applyNumberFormat="1" applyBorder="1"/>
    <xf numFmtId="0" fontId="0" fillId="0" borderId="6" xfId="0" applyBorder="1"/>
    <xf numFmtId="1" fontId="0" fillId="0" borderId="0" xfId="0" applyNumberFormat="1" applyBorder="1"/>
    <xf numFmtId="0" fontId="0" fillId="0" borderId="7" xfId="0" applyBorder="1"/>
    <xf numFmtId="1" fontId="0" fillId="0" borderId="1" xfId="0" applyNumberFormat="1" applyBorder="1"/>
    <xf numFmtId="0" fontId="0" fillId="0" borderId="8" xfId="0" applyBorder="1"/>
    <xf numFmtId="0" fontId="0" fillId="0" borderId="6" xfId="0" applyBorder="1" applyAlignment="1">
      <alignment wrapText="1"/>
    </xf>
    <xf numFmtId="9" fontId="0" fillId="0" borderId="0" xfId="1" applyFont="1"/>
    <xf numFmtId="11" fontId="0" fillId="0" borderId="0" xfId="0" applyNumberFormat="1" applyFill="1" applyBorder="1"/>
    <xf numFmtId="11" fontId="2" fillId="0" borderId="0" xfId="0" applyNumberFormat="1" applyFont="1" applyBorder="1"/>
    <xf numFmtId="0" fontId="2" fillId="0" borderId="0" xfId="0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70" fontId="0" fillId="0" borderId="0" xfId="0" applyNumberForma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42</xdr:row>
      <xdr:rowOff>102270</xdr:rowOff>
    </xdr:from>
    <xdr:to>
      <xdr:col>6</xdr:col>
      <xdr:colOff>57224</xdr:colOff>
      <xdr:row>55</xdr:row>
      <xdr:rowOff>175259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" y="8169945"/>
          <a:ext cx="4354905" cy="254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16761</xdr:colOff>
      <xdr:row>48</xdr:row>
      <xdr:rowOff>81712</xdr:rowOff>
    </xdr:from>
    <xdr:to>
      <xdr:col>3</xdr:col>
      <xdr:colOff>830748</xdr:colOff>
      <xdr:row>52</xdr:row>
      <xdr:rowOff>9452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7986" y="9292387"/>
          <a:ext cx="813987" cy="68974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393891</xdr:colOff>
      <xdr:row>48</xdr:row>
      <xdr:rowOff>34144</xdr:rowOff>
    </xdr:from>
    <xdr:to>
      <xdr:col>3</xdr:col>
      <xdr:colOff>512553</xdr:colOff>
      <xdr:row>50</xdr:row>
      <xdr:rowOff>17834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79791" y="9244819"/>
          <a:ext cx="813987" cy="36469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179294</xdr:colOff>
      <xdr:row>47</xdr:row>
      <xdr:rowOff>66083</xdr:rowOff>
    </xdr:from>
    <xdr:to>
      <xdr:col>3</xdr:col>
      <xdr:colOff>297956</xdr:colOff>
      <xdr:row>48</xdr:row>
      <xdr:rowOff>26216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65194" y="9086258"/>
          <a:ext cx="813987" cy="150633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899160</xdr:colOff>
      <xdr:row>75</xdr:row>
      <xdr:rowOff>30480</xdr:rowOff>
    </xdr:from>
    <xdr:to>
      <xdr:col>10</xdr:col>
      <xdr:colOff>541020</xdr:colOff>
      <xdr:row>79</xdr:row>
      <xdr:rowOff>99060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1516380" y="14737080"/>
          <a:ext cx="6545580" cy="800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</xdr:colOff>
      <xdr:row>32</xdr:row>
      <xdr:rowOff>7620</xdr:rowOff>
    </xdr:from>
    <xdr:to>
      <xdr:col>9</xdr:col>
      <xdr:colOff>7620</xdr:colOff>
      <xdr:row>38</xdr:row>
      <xdr:rowOff>68580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0480" y="6271260"/>
          <a:ext cx="6629400" cy="1173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Émissions berceau à la porte: Émissions sommées sur l'ensemble des activités (processus élémentaires) associé à un produit jusqu'au moment où il est rendu disponible sur le marché (extraction, transformation, etc. mais pas utilisation ou fin de vie)</a:t>
          </a:r>
          <a:r>
            <a:rPr lang="en-CA"/>
            <a:t>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Émissions porte à la tombe: Émissions sommées sur l'ensemble des activités (processus élémentaires) associées à un produit du moment où il est jeté par l'utilisateur jusqu'à son traitement final.</a:t>
          </a:r>
          <a:r>
            <a:rPr lang="en-CA"/>
            <a:t>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(toute réponse non fausse et pertinente acceptée)</a:t>
          </a:r>
          <a:r>
            <a:rPr lang="en-CA"/>
            <a:t> </a:t>
          </a:r>
          <a:endParaRPr lang="en-CA" sz="1100"/>
        </a:p>
      </xdr:txBody>
    </xdr:sp>
    <xdr:clientData/>
  </xdr:twoCellAnchor>
  <xdr:twoCellAnchor>
    <xdr:from>
      <xdr:col>0</xdr:col>
      <xdr:colOff>142875</xdr:colOff>
      <xdr:row>45</xdr:row>
      <xdr:rowOff>123825</xdr:rowOff>
    </xdr:from>
    <xdr:to>
      <xdr:col>1</xdr:col>
      <xdr:colOff>590550</xdr:colOff>
      <xdr:row>49</xdr:row>
      <xdr:rowOff>47625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" y="8763000"/>
          <a:ext cx="1047750" cy="6858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838200</xdr:colOff>
      <xdr:row>47</xdr:row>
      <xdr:rowOff>66675</xdr:rowOff>
    </xdr:from>
    <xdr:to>
      <xdr:col>3</xdr:col>
      <xdr:colOff>323850</xdr:colOff>
      <xdr:row>52</xdr:row>
      <xdr:rowOff>19050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438275" y="9086850"/>
          <a:ext cx="1066800" cy="9048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664462</xdr:colOff>
      <xdr:row>46</xdr:row>
      <xdr:rowOff>104775</xdr:rowOff>
    </xdr:from>
    <xdr:to>
      <xdr:col>2</xdr:col>
      <xdr:colOff>466725</xdr:colOff>
      <xdr:row>47</xdr:row>
      <xdr:rowOff>19050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264537" y="8934450"/>
          <a:ext cx="688088" cy="10477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CA" sz="600">
              <a:solidFill>
                <a:sysClr val="windowText" lastClr="000000"/>
              </a:solidFill>
            </a:rPr>
            <a:t>toupie</a:t>
          </a:r>
        </a:p>
      </xdr:txBody>
    </xdr:sp>
    <xdr:clientData/>
  </xdr:twoCellAnchor>
  <xdr:twoCellAnchor>
    <xdr:from>
      <xdr:col>3</xdr:col>
      <xdr:colOff>254887</xdr:colOff>
      <xdr:row>46</xdr:row>
      <xdr:rowOff>95250</xdr:rowOff>
    </xdr:from>
    <xdr:to>
      <xdr:col>3</xdr:col>
      <xdr:colOff>895350</xdr:colOff>
      <xdr:row>47</xdr:row>
      <xdr:rowOff>19050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2436112" y="8924925"/>
          <a:ext cx="640463" cy="1143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CA" sz="600">
              <a:solidFill>
                <a:sysClr val="windowText" lastClr="000000"/>
              </a:solidFill>
            </a:rPr>
            <a:t>toupie</a:t>
          </a:r>
        </a:p>
      </xdr:txBody>
    </xdr:sp>
    <xdr:clientData/>
  </xdr:twoCellAnchor>
  <xdr:twoCellAnchor>
    <xdr:from>
      <xdr:col>4</xdr:col>
      <xdr:colOff>483487</xdr:colOff>
      <xdr:row>46</xdr:row>
      <xdr:rowOff>85725</xdr:rowOff>
    </xdr:from>
    <xdr:to>
      <xdr:col>5</xdr:col>
      <xdr:colOff>523875</xdr:colOff>
      <xdr:row>47</xdr:row>
      <xdr:rowOff>9525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3588637" y="8915400"/>
          <a:ext cx="640463" cy="1143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CA" sz="600">
              <a:solidFill>
                <a:sysClr val="windowText" lastClr="000000"/>
              </a:solidFill>
            </a:rPr>
            <a:t>toupie</a:t>
          </a:r>
        </a:p>
      </xdr:txBody>
    </xdr:sp>
    <xdr:clientData/>
  </xdr:twoCellAnchor>
  <xdr:twoCellAnchor>
    <xdr:from>
      <xdr:col>4</xdr:col>
      <xdr:colOff>361950</xdr:colOff>
      <xdr:row>44</xdr:row>
      <xdr:rowOff>133350</xdr:rowOff>
    </xdr:from>
    <xdr:to>
      <xdr:col>6</xdr:col>
      <xdr:colOff>9525</xdr:colOff>
      <xdr:row>49</xdr:row>
      <xdr:rowOff>85725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3467100" y="8582025"/>
          <a:ext cx="847725" cy="9048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828675</xdr:colOff>
      <xdr:row>47</xdr:row>
      <xdr:rowOff>9525</xdr:rowOff>
    </xdr:from>
    <xdr:to>
      <xdr:col>4</xdr:col>
      <xdr:colOff>171450</xdr:colOff>
      <xdr:row>51</xdr:row>
      <xdr:rowOff>28575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1428750" y="9029700"/>
          <a:ext cx="1847850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6350</xdr:colOff>
      <xdr:row>42</xdr:row>
      <xdr:rowOff>69850</xdr:rowOff>
    </xdr:from>
    <xdr:to>
      <xdr:col>6</xdr:col>
      <xdr:colOff>38100</xdr:colOff>
      <xdr:row>55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350" y="7867650"/>
          <a:ext cx="454025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4</xdr:row>
      <xdr:rowOff>2150</xdr:rowOff>
    </xdr:from>
    <xdr:to>
      <xdr:col>6</xdr:col>
      <xdr:colOff>220980</xdr:colOff>
      <xdr:row>20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670"/>
          <a:ext cx="5471160" cy="293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609600</xdr:colOff>
      <xdr:row>9</xdr:row>
      <xdr:rowOff>167640</xdr:rowOff>
    </xdr:from>
    <xdr:to>
      <xdr:col>2</xdr:col>
      <xdr:colOff>175260</xdr:colOff>
      <xdr:row>12</xdr:row>
      <xdr:rowOff>144780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09600" y="1813560"/>
          <a:ext cx="1356360" cy="5257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1508760</xdr:colOff>
      <xdr:row>13</xdr:row>
      <xdr:rowOff>15240</xdr:rowOff>
    </xdr:from>
    <xdr:to>
      <xdr:col>4</xdr:col>
      <xdr:colOff>45720</xdr:colOff>
      <xdr:row>15</xdr:row>
      <xdr:rowOff>175260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99460" y="2392680"/>
          <a:ext cx="1356360" cy="5257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1082040</xdr:colOff>
      <xdr:row>10</xdr:row>
      <xdr:rowOff>68580</xdr:rowOff>
    </xdr:from>
    <xdr:to>
      <xdr:col>3</xdr:col>
      <xdr:colOff>830580</xdr:colOff>
      <xdr:row>13</xdr:row>
      <xdr:rowOff>45720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72740" y="1897380"/>
          <a:ext cx="1356360" cy="5257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868680</xdr:colOff>
      <xdr:row>9</xdr:row>
      <xdr:rowOff>175260</xdr:rowOff>
    </xdr:from>
    <xdr:to>
      <xdr:col>3</xdr:col>
      <xdr:colOff>617220</xdr:colOff>
      <xdr:row>11</xdr:row>
      <xdr:rowOff>30480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659380" y="1821180"/>
          <a:ext cx="1356360" cy="22098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zoomScale="90" zoomScaleNormal="90" workbookViewId="0">
      <selection activeCell="C33" sqref="C33"/>
    </sheetView>
  </sheetViews>
  <sheetFormatPr defaultColWidth="9.28515625" defaultRowHeight="14.45"/>
  <cols>
    <col min="1" max="1" width="9.28515625" customWidth="1"/>
    <col min="3" max="3" width="19.7109375" customWidth="1"/>
    <col min="4" max="4" width="41.7109375" customWidth="1"/>
  </cols>
  <sheetData>
    <row r="1" spans="1:6">
      <c r="A1" s="30" t="s">
        <v>0</v>
      </c>
      <c r="B1" s="30">
        <v>1.1000000000000001</v>
      </c>
      <c r="C1" s="30">
        <v>0.5</v>
      </c>
      <c r="D1" s="30"/>
      <c r="E1" s="30"/>
      <c r="F1" s="30"/>
    </row>
    <row r="2" spans="1:6">
      <c r="A2" s="30"/>
      <c r="B2" s="30">
        <v>1.2</v>
      </c>
      <c r="C2" s="30">
        <v>1</v>
      </c>
      <c r="D2" s="30"/>
      <c r="E2" s="30"/>
      <c r="F2" s="30"/>
    </row>
    <row r="3" spans="1:6">
      <c r="A3" s="30"/>
      <c r="B3" s="30">
        <v>1.3</v>
      </c>
      <c r="C3" s="30">
        <v>0.5</v>
      </c>
      <c r="D3" s="30"/>
      <c r="E3" s="30"/>
      <c r="F3" s="30"/>
    </row>
    <row r="4" spans="1:6">
      <c r="A4" s="30"/>
      <c r="B4" s="30">
        <v>1.4</v>
      </c>
      <c r="C4" s="30">
        <v>0.5</v>
      </c>
      <c r="D4" s="30"/>
      <c r="E4" s="30"/>
      <c r="F4" s="30"/>
    </row>
    <row r="5" spans="1:6">
      <c r="A5" s="3" t="s">
        <v>1</v>
      </c>
      <c r="B5" s="30"/>
      <c r="C5" s="30"/>
      <c r="D5" s="30"/>
      <c r="E5" s="30"/>
      <c r="F5" s="30"/>
    </row>
    <row r="6" spans="1:6">
      <c r="A6" s="3"/>
      <c r="B6" s="30"/>
      <c r="C6" s="30"/>
      <c r="D6" s="30"/>
      <c r="E6" s="30"/>
      <c r="F6" s="30"/>
    </row>
    <row r="7" spans="1:6">
      <c r="A7" s="3">
        <v>1.1000000000000001</v>
      </c>
      <c r="B7" s="3" t="s">
        <v>2</v>
      </c>
      <c r="C7" s="1" t="s">
        <v>3</v>
      </c>
      <c r="D7" s="30"/>
      <c r="E7" s="30"/>
      <c r="F7" s="30"/>
    </row>
    <row r="8" spans="1:6">
      <c r="A8" s="30"/>
      <c r="B8" s="30" t="s">
        <v>4</v>
      </c>
      <c r="C8" s="30"/>
      <c r="D8" s="30"/>
      <c r="E8" s="30"/>
      <c r="F8" s="30"/>
    </row>
    <row r="9" spans="1:6">
      <c r="A9" s="30"/>
      <c r="B9" s="30" t="s">
        <v>5</v>
      </c>
      <c r="C9" s="30"/>
      <c r="D9" s="30"/>
      <c r="E9" s="30"/>
      <c r="F9" s="30"/>
    </row>
    <row r="10" spans="1:6">
      <c r="A10" s="30"/>
      <c r="B10" s="30" t="s">
        <v>6</v>
      </c>
      <c r="C10" s="30"/>
      <c r="D10" s="30"/>
      <c r="E10" s="30"/>
      <c r="F10" s="30"/>
    </row>
    <row r="11" spans="1:6">
      <c r="A11" s="30"/>
      <c r="B11" s="30" t="s">
        <v>7</v>
      </c>
      <c r="C11" s="30"/>
      <c r="D11" s="30"/>
      <c r="E11" s="30"/>
      <c r="F11" s="30"/>
    </row>
    <row r="13" spans="1:6">
      <c r="A13" s="3">
        <v>1.2</v>
      </c>
      <c r="B13" s="3" t="s">
        <v>8</v>
      </c>
      <c r="C13" s="1" t="s">
        <v>9</v>
      </c>
      <c r="D13" s="30"/>
      <c r="E13" s="30"/>
      <c r="F13" s="30"/>
    </row>
    <row r="14" spans="1:6">
      <c r="A14" s="30"/>
      <c r="B14" s="30"/>
      <c r="C14" s="30" t="s">
        <v>10</v>
      </c>
      <c r="D14" s="30"/>
      <c r="E14" s="30"/>
      <c r="F14" s="30"/>
    </row>
    <row r="15" spans="1:6">
      <c r="A15" s="30"/>
      <c r="B15" s="30"/>
      <c r="C15" s="30" t="s">
        <v>11</v>
      </c>
      <c r="D15" s="30"/>
      <c r="E15" s="30"/>
      <c r="F15" s="30"/>
    </row>
    <row r="16" spans="1:6">
      <c r="A16" s="30"/>
      <c r="B16" s="30"/>
      <c r="C16" s="30" t="s">
        <v>12</v>
      </c>
      <c r="D16" s="30"/>
      <c r="E16" s="30"/>
      <c r="F16" s="30" t="s">
        <v>13</v>
      </c>
    </row>
    <row r="17" spans="1:4">
      <c r="A17" s="30"/>
      <c r="B17" s="30"/>
      <c r="C17" s="30" t="s">
        <v>14</v>
      </c>
      <c r="D17" s="30"/>
    </row>
    <row r="18" spans="1:4" s="27" customFormat="1"/>
    <row r="19" spans="1:4">
      <c r="A19" s="30"/>
      <c r="B19" s="30"/>
      <c r="C19" s="30"/>
      <c r="D19" s="35"/>
    </row>
    <row r="20" spans="1:4">
      <c r="A20" s="3">
        <v>1.3</v>
      </c>
      <c r="B20" s="3" t="s">
        <v>15</v>
      </c>
      <c r="C20" s="1" t="s">
        <v>16</v>
      </c>
      <c r="D20" s="30"/>
    </row>
    <row r="21" spans="1:4">
      <c r="A21" s="30"/>
      <c r="B21" s="30"/>
      <c r="C21" s="30" t="s">
        <v>17</v>
      </c>
      <c r="D21" s="30"/>
    </row>
    <row r="22" spans="1:4">
      <c r="A22" s="30"/>
      <c r="B22" s="30"/>
      <c r="C22" s="30" t="s">
        <v>18</v>
      </c>
      <c r="D22" s="30"/>
    </row>
    <row r="23" spans="1:4">
      <c r="A23" s="30"/>
      <c r="B23" s="30"/>
      <c r="C23" s="30" t="s">
        <v>19</v>
      </c>
      <c r="D23" s="30"/>
    </row>
    <row r="24" spans="1:4">
      <c r="A24" s="30"/>
      <c r="B24" s="30"/>
      <c r="C24" s="30" t="s">
        <v>20</v>
      </c>
      <c r="D24" s="30"/>
    </row>
    <row r="25" spans="1:4">
      <c r="A25" s="30"/>
      <c r="B25" s="30"/>
      <c r="C25" s="30" t="s">
        <v>21</v>
      </c>
      <c r="D25" s="30"/>
    </row>
    <row r="29" spans="1:4">
      <c r="A29" s="3">
        <v>1.4</v>
      </c>
      <c r="B29" s="3" t="s">
        <v>2</v>
      </c>
      <c r="C29" s="30"/>
      <c r="D29" s="30"/>
    </row>
    <row r="30" spans="1:4">
      <c r="A30" s="30"/>
      <c r="B30" s="30"/>
      <c r="C30" s="30" t="s">
        <v>22</v>
      </c>
      <c r="D30" s="30"/>
    </row>
    <row r="31" spans="1:4">
      <c r="A31" s="30"/>
      <c r="B31" s="30"/>
      <c r="C31" s="30" t="s">
        <v>23</v>
      </c>
      <c r="D31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"/>
  <sheetViews>
    <sheetView topLeftCell="A67" workbookViewId="0">
      <selection activeCell="K67" sqref="K67"/>
    </sheetView>
  </sheetViews>
  <sheetFormatPr defaultColWidth="8.85546875" defaultRowHeight="14.45"/>
  <cols>
    <col min="1" max="1" width="9" customWidth="1"/>
    <col min="2" max="2" width="13.28515625" bestFit="1" customWidth="1"/>
    <col min="3" max="3" width="10.42578125" customWidth="1"/>
    <col min="4" max="4" width="13.7109375" bestFit="1" customWidth="1"/>
    <col min="5" max="8" width="9" customWidth="1"/>
    <col min="9" max="9" width="14.28515625" customWidth="1"/>
    <col min="10" max="10" width="12.7109375" customWidth="1"/>
    <col min="11" max="11" width="23.7109375" bestFit="1" customWidth="1"/>
    <col min="12" max="12" width="14.28515625" customWidth="1"/>
  </cols>
  <sheetData>
    <row r="1" spans="1:15">
      <c r="A1" s="3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15">
      <c r="A3" s="14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5" spans="1:15">
      <c r="A5" s="3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28"/>
      <c r="M5" s="30"/>
      <c r="N5" s="30"/>
      <c r="O5" s="30"/>
    </row>
    <row r="6" spans="1:15">
      <c r="A6" s="30"/>
      <c r="B6" s="30"/>
      <c r="C6" s="30"/>
      <c r="D6" s="30" t="s">
        <v>27</v>
      </c>
      <c r="E6" s="30" t="s">
        <v>28</v>
      </c>
      <c r="F6" s="30" t="s">
        <v>29</v>
      </c>
      <c r="G6" s="30"/>
      <c r="H6" s="30"/>
      <c r="I6" s="15"/>
      <c r="J6" s="16"/>
      <c r="K6" s="18"/>
      <c r="L6" s="29"/>
      <c r="M6" s="30"/>
      <c r="N6" s="30"/>
      <c r="O6" s="19"/>
    </row>
    <row r="7" spans="1:15">
      <c r="A7" s="30"/>
      <c r="B7" s="30"/>
      <c r="C7" s="30" t="s">
        <v>30</v>
      </c>
      <c r="D7" s="17">
        <v>50000</v>
      </c>
      <c r="E7" s="30">
        <v>10000</v>
      </c>
      <c r="F7" s="30" t="s">
        <v>31</v>
      </c>
      <c r="G7" s="30"/>
      <c r="H7" s="30"/>
      <c r="I7" s="15"/>
      <c r="J7" s="16"/>
      <c r="K7" s="18"/>
      <c r="L7" s="30"/>
      <c r="M7" s="30"/>
      <c r="N7" s="30"/>
      <c r="O7" s="19"/>
    </row>
    <row r="9" spans="1:15">
      <c r="A9" s="3" t="s">
        <v>32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 t="s">
        <v>33</v>
      </c>
      <c r="D10" s="30" t="s">
        <v>34</v>
      </c>
      <c r="E10" s="30" t="s">
        <v>35</v>
      </c>
      <c r="F10" s="30" t="s">
        <v>36</v>
      </c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37</v>
      </c>
      <c r="D11" s="30" t="s">
        <v>37</v>
      </c>
      <c r="E11" s="30" t="s">
        <v>37</v>
      </c>
      <c r="F11" s="30" t="s">
        <v>37</v>
      </c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 t="s">
        <v>38</v>
      </c>
      <c r="C12" s="30">
        <v>2</v>
      </c>
      <c r="D12" s="30">
        <v>0.35</v>
      </c>
      <c r="E12" s="30">
        <v>0.15</v>
      </c>
      <c r="F12" s="32">
        <v>2.9999999999999997E-4</v>
      </c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 t="s">
        <v>39</v>
      </c>
      <c r="D13" s="30" t="s">
        <v>40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 t="s">
        <v>41</v>
      </c>
      <c r="C14" s="1">
        <v>0</v>
      </c>
      <c r="D14" s="1">
        <v>0</v>
      </c>
      <c r="E14" s="30">
        <v>3.5</v>
      </c>
      <c r="F14" s="30">
        <v>2.5000000000000001E-2</v>
      </c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 t="s">
        <v>42</v>
      </c>
      <c r="C15" s="1">
        <v>0</v>
      </c>
      <c r="D15" s="1">
        <v>0</v>
      </c>
      <c r="E15" s="30">
        <v>1</v>
      </c>
      <c r="F15" s="30">
        <v>1E-3</v>
      </c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 t="s">
        <v>43</v>
      </c>
      <c r="C16" s="1">
        <v>0</v>
      </c>
      <c r="D16" s="1">
        <v>0</v>
      </c>
      <c r="E16" s="30">
        <v>0.1</v>
      </c>
      <c r="F16" s="1">
        <v>0</v>
      </c>
      <c r="G16" s="30"/>
      <c r="H16" s="30"/>
      <c r="I16" s="30"/>
      <c r="J16" s="30"/>
      <c r="K16" s="30"/>
      <c r="L16" s="30"/>
      <c r="M16" s="30"/>
      <c r="N16" s="30"/>
      <c r="O16" s="30"/>
    </row>
    <row r="17" spans="1:6">
      <c r="A17" s="30"/>
      <c r="B17" s="30" t="s">
        <v>44</v>
      </c>
      <c r="C17" s="1">
        <v>0</v>
      </c>
      <c r="D17" s="1">
        <v>0</v>
      </c>
      <c r="E17" s="30">
        <v>0.5</v>
      </c>
      <c r="F17" s="1">
        <v>0</v>
      </c>
    </row>
    <row r="18" spans="1:6">
      <c r="A18" s="30"/>
      <c r="B18" s="30" t="s">
        <v>45</v>
      </c>
      <c r="C18" s="1">
        <v>0</v>
      </c>
      <c r="D18" s="30">
        <v>1.2</v>
      </c>
      <c r="E18" s="30">
        <v>1E-3</v>
      </c>
      <c r="F18" s="1">
        <v>0</v>
      </c>
    </row>
    <row r="19" spans="1:6">
      <c r="A19" s="30"/>
      <c r="B19" s="30" t="s">
        <v>46</v>
      </c>
      <c r="C19" s="1">
        <v>0</v>
      </c>
      <c r="D19" s="1">
        <v>0</v>
      </c>
      <c r="E19" s="30">
        <v>0.1</v>
      </c>
      <c r="F19" s="30">
        <f>0.07/28</f>
        <v>2.5000000000000001E-3</v>
      </c>
    </row>
    <row r="21" spans="1:6">
      <c r="A21" s="3" t="s">
        <v>47</v>
      </c>
      <c r="B21" s="30"/>
      <c r="C21" s="30"/>
      <c r="D21" s="30"/>
      <c r="E21" s="30"/>
      <c r="F21" s="30"/>
    </row>
    <row r="22" spans="1:6">
      <c r="A22" s="30"/>
      <c r="B22" s="30" t="s">
        <v>48</v>
      </c>
      <c r="C22" s="30">
        <v>100</v>
      </c>
      <c r="D22" s="30" t="s">
        <v>49</v>
      </c>
      <c r="E22" s="30" t="s">
        <v>50</v>
      </c>
      <c r="F22" s="30"/>
    </row>
    <row r="23" spans="1:6">
      <c r="A23" s="30"/>
      <c r="B23" s="30" t="s">
        <v>51</v>
      </c>
      <c r="C23" s="30">
        <v>50</v>
      </c>
      <c r="D23" s="30" t="s">
        <v>49</v>
      </c>
      <c r="E23" s="30" t="s">
        <v>50</v>
      </c>
      <c r="F23" s="30"/>
    </row>
    <row r="24" spans="1:6">
      <c r="A24" s="30"/>
      <c r="B24" s="30" t="s">
        <v>52</v>
      </c>
      <c r="C24" s="30">
        <v>500</v>
      </c>
      <c r="D24" s="30" t="s">
        <v>49</v>
      </c>
      <c r="E24" s="30" t="s">
        <v>53</v>
      </c>
      <c r="F24" s="30"/>
    </row>
    <row r="25" spans="1:6">
      <c r="A25" s="30"/>
      <c r="B25" s="30" t="s">
        <v>54</v>
      </c>
      <c r="C25" s="30">
        <v>50</v>
      </c>
      <c r="D25" s="30" t="s">
        <v>49</v>
      </c>
      <c r="E25" s="30" t="s">
        <v>53</v>
      </c>
      <c r="F25" s="30"/>
    </row>
    <row r="27" spans="1:6">
      <c r="A27" s="3" t="s">
        <v>55</v>
      </c>
      <c r="B27" s="3">
        <v>0.25</v>
      </c>
      <c r="C27" s="3" t="s">
        <v>56</v>
      </c>
      <c r="D27" s="30"/>
      <c r="E27" s="30"/>
      <c r="F27" s="30"/>
    </row>
    <row r="28" spans="1:6" ht="18">
      <c r="A28" s="21" t="s">
        <v>57</v>
      </c>
      <c r="B28" s="30"/>
      <c r="C28" s="30"/>
      <c r="D28" s="30"/>
      <c r="E28" s="30"/>
      <c r="F28" s="30"/>
    </row>
    <row r="29" spans="1:6">
      <c r="A29" s="30" t="s">
        <v>58</v>
      </c>
      <c r="B29" s="30"/>
      <c r="C29" s="30"/>
      <c r="D29" s="30"/>
      <c r="E29" s="30"/>
      <c r="F29" s="30"/>
    </row>
    <row r="30" spans="1:6">
      <c r="A30" s="30" t="s">
        <v>59</v>
      </c>
      <c r="B30" s="30"/>
      <c r="C30" s="30"/>
      <c r="D30" s="30"/>
      <c r="E30" s="30"/>
      <c r="F30" s="30"/>
    </row>
    <row r="32" spans="1:6">
      <c r="A32" s="3" t="s">
        <v>60</v>
      </c>
      <c r="B32" s="3">
        <v>0.25</v>
      </c>
      <c r="C32" s="3" t="s">
        <v>56</v>
      </c>
      <c r="D32" s="30"/>
      <c r="E32" s="30"/>
      <c r="F32" s="30"/>
    </row>
    <row r="33" spans="1:3" ht="15.6">
      <c r="A33" s="21"/>
      <c r="B33" s="30"/>
      <c r="C33" s="30"/>
    </row>
    <row r="41" spans="1:3">
      <c r="A41" s="3" t="s">
        <v>61</v>
      </c>
      <c r="B41" s="3">
        <v>0.5</v>
      </c>
      <c r="C41" s="3" t="s">
        <v>56</v>
      </c>
    </row>
    <row r="42" spans="1:3" ht="15.6">
      <c r="A42" s="21" t="s">
        <v>62</v>
      </c>
      <c r="B42" s="30"/>
      <c r="C42" s="30"/>
    </row>
    <row r="58" spans="1:10">
      <c r="A58" s="1" t="s">
        <v>63</v>
      </c>
      <c r="B58" s="30"/>
      <c r="C58" s="30"/>
      <c r="D58" s="30"/>
      <c r="E58" s="30"/>
      <c r="F58" s="30"/>
      <c r="G58" s="30"/>
      <c r="H58" s="30"/>
      <c r="I58" s="30"/>
      <c r="J58" s="30"/>
    </row>
    <row r="59" spans="1:10">
      <c r="A59" s="30" t="s">
        <v>64</v>
      </c>
      <c r="B59" s="30"/>
      <c r="C59" s="30"/>
      <c r="D59" s="30"/>
      <c r="E59" s="30"/>
      <c r="F59" s="30"/>
      <c r="G59" s="30"/>
      <c r="H59" s="30"/>
      <c r="I59" s="30"/>
      <c r="J59" s="30"/>
    </row>
    <row r="62" spans="1:10">
      <c r="A62" s="3" t="s">
        <v>65</v>
      </c>
      <c r="B62" s="30" t="s">
        <v>66</v>
      </c>
      <c r="C62" s="30">
        <f>(D7-E7)/0.08</f>
        <v>500000</v>
      </c>
      <c r="D62" s="30" t="s">
        <v>67</v>
      </c>
      <c r="E62" s="30"/>
      <c r="F62" s="30"/>
      <c r="G62" s="30"/>
      <c r="H62" s="30"/>
      <c r="I62" s="30" t="s">
        <v>68</v>
      </c>
      <c r="J62" s="30">
        <f>SUM(E7:E7)/C62</f>
        <v>0.02</v>
      </c>
    </row>
    <row r="63" spans="1:10">
      <c r="A63" s="3"/>
      <c r="B63" s="30"/>
      <c r="C63" s="30"/>
      <c r="D63" s="30"/>
      <c r="E63" s="30"/>
      <c r="F63" s="30"/>
      <c r="G63" s="30"/>
      <c r="H63" s="30"/>
      <c r="I63" s="30" t="s">
        <v>69</v>
      </c>
      <c r="J63" s="22">
        <f>SUM(D7:D7)/C62-J62</f>
        <v>0.08</v>
      </c>
    </row>
    <row r="64" spans="1:10">
      <c r="A64" s="3"/>
      <c r="B64" s="30"/>
      <c r="C64" s="30"/>
      <c r="D64" s="30"/>
      <c r="E64" s="30"/>
      <c r="F64" s="30"/>
      <c r="G64" s="30"/>
      <c r="H64" s="30"/>
      <c r="I64" s="30"/>
      <c r="J64" s="22"/>
    </row>
    <row r="65" spans="1:11">
      <c r="A65" s="30"/>
      <c r="B65" s="30"/>
      <c r="C65" s="30"/>
      <c r="D65" s="30"/>
      <c r="E65" s="30"/>
      <c r="F65" s="30" t="s">
        <v>70</v>
      </c>
      <c r="G65" s="30"/>
      <c r="H65" s="30"/>
      <c r="I65" s="30"/>
      <c r="J65" s="30" t="s">
        <v>71</v>
      </c>
      <c r="K65" s="30" t="s">
        <v>72</v>
      </c>
    </row>
    <row r="66" spans="1:11">
      <c r="A66" s="30"/>
      <c r="B66" s="30"/>
      <c r="C66" s="30"/>
      <c r="D66" s="30" t="s">
        <v>73</v>
      </c>
      <c r="E66" s="30"/>
      <c r="F66" s="30" t="s">
        <v>74</v>
      </c>
      <c r="G66" s="30" t="s">
        <v>74</v>
      </c>
      <c r="H66" s="30" t="s">
        <v>35</v>
      </c>
      <c r="I66" s="30" t="s">
        <v>36</v>
      </c>
      <c r="J66" s="30" t="s">
        <v>75</v>
      </c>
      <c r="K66" s="30" t="s">
        <v>75</v>
      </c>
    </row>
    <row r="67" spans="1:11">
      <c r="A67" s="30"/>
      <c r="B67" s="30" t="s">
        <v>76</v>
      </c>
      <c r="C67" s="23" t="s">
        <v>30</v>
      </c>
      <c r="D67" s="32">
        <f>D7/$C$62</f>
        <v>0.1</v>
      </c>
      <c r="E67" s="30" t="s">
        <v>77</v>
      </c>
      <c r="F67" s="32">
        <f>$D67*C12</f>
        <v>0.2</v>
      </c>
      <c r="G67" s="32">
        <f>$D67*D12</f>
        <v>3.4999999999999996E-2</v>
      </c>
      <c r="H67" s="32">
        <f>$D67*E12</f>
        <v>1.4999999999999999E-2</v>
      </c>
      <c r="I67" s="32">
        <f>$D67*F12</f>
        <v>2.9999999999999997E-5</v>
      </c>
      <c r="J67" s="56">
        <f t="shared" ref="J67:J75" si="0">-F67+G67+H67+28*I67</f>
        <v>-0.14916000000000001</v>
      </c>
      <c r="K67" s="32">
        <f>H67+I67*28</f>
        <v>1.584E-2</v>
      </c>
    </row>
    <row r="68" spans="1:11">
      <c r="A68" s="30"/>
      <c r="B68" s="30" t="s">
        <v>78</v>
      </c>
      <c r="C68" s="23" t="s">
        <v>30</v>
      </c>
      <c r="D68" s="32">
        <v>5.0000000000000001E-3</v>
      </c>
      <c r="E68" s="30" t="s">
        <v>79</v>
      </c>
      <c r="F68" s="32">
        <f t="shared" ref="F68:I69" si="1">$D68*C15</f>
        <v>0</v>
      </c>
      <c r="G68" s="32">
        <f t="shared" si="1"/>
        <v>0</v>
      </c>
      <c r="H68" s="32">
        <f t="shared" si="1"/>
        <v>5.0000000000000001E-3</v>
      </c>
      <c r="I68" s="32">
        <f t="shared" si="1"/>
        <v>5.0000000000000004E-6</v>
      </c>
      <c r="J68" s="32">
        <f t="shared" si="0"/>
        <v>5.1400000000000005E-3</v>
      </c>
      <c r="K68" s="32">
        <f t="shared" ref="K67:K74" si="2">H68+I68*28</f>
        <v>5.1400000000000005E-3</v>
      </c>
    </row>
    <row r="69" spans="1:11">
      <c r="A69" s="30"/>
      <c r="B69" s="30" t="s">
        <v>80</v>
      </c>
      <c r="C69" s="23" t="s">
        <v>30</v>
      </c>
      <c r="D69" s="32">
        <f>D67*C22/1000</f>
        <v>0.01</v>
      </c>
      <c r="E69" s="30" t="s">
        <v>81</v>
      </c>
      <c r="F69" s="32">
        <f t="shared" si="1"/>
        <v>0</v>
      </c>
      <c r="G69" s="32">
        <f t="shared" si="1"/>
        <v>0</v>
      </c>
      <c r="H69" s="32">
        <f t="shared" si="1"/>
        <v>1E-3</v>
      </c>
      <c r="I69" s="32">
        <f t="shared" si="1"/>
        <v>0</v>
      </c>
      <c r="J69" s="32">
        <f t="shared" si="0"/>
        <v>1E-3</v>
      </c>
      <c r="K69" s="32">
        <f t="shared" si="2"/>
        <v>1E-3</v>
      </c>
    </row>
    <row r="70" spans="1:11">
      <c r="A70" s="30"/>
      <c r="B70" s="30" t="s">
        <v>82</v>
      </c>
      <c r="C70" s="23" t="s">
        <v>30</v>
      </c>
      <c r="D70" s="32">
        <f>(E7/$C$62)*C$23/1000</f>
        <v>1E-3</v>
      </c>
      <c r="E70" s="30" t="s">
        <v>81</v>
      </c>
      <c r="F70" s="32">
        <f>$D70*C$16</f>
        <v>0</v>
      </c>
      <c r="G70" s="32">
        <f t="shared" ref="G70:I70" si="3">$D70*D$16</f>
        <v>0</v>
      </c>
      <c r="H70" s="32">
        <f t="shared" si="3"/>
        <v>1E-4</v>
      </c>
      <c r="I70" s="32">
        <f t="shared" si="3"/>
        <v>0</v>
      </c>
      <c r="J70" s="32">
        <f t="shared" si="0"/>
        <v>1E-4</v>
      </c>
      <c r="K70" s="32">
        <f t="shared" si="2"/>
        <v>1E-4</v>
      </c>
    </row>
    <row r="71" spans="1:11">
      <c r="A71" s="30"/>
      <c r="B71" s="30" t="s">
        <v>83</v>
      </c>
      <c r="C71" s="23" t="s">
        <v>30</v>
      </c>
      <c r="D71" s="32">
        <f>E7/C62</f>
        <v>0.02</v>
      </c>
      <c r="E71" s="30" t="s">
        <v>77</v>
      </c>
      <c r="F71" s="32">
        <f>$D71*C18</f>
        <v>0</v>
      </c>
      <c r="G71" s="32">
        <f>$D71*D18</f>
        <v>2.4E-2</v>
      </c>
      <c r="H71" s="32">
        <f>$D71*E18</f>
        <v>2.0000000000000002E-5</v>
      </c>
      <c r="I71" s="32">
        <f>$D71*F18</f>
        <v>0</v>
      </c>
      <c r="J71" s="32">
        <f>-F71+G71+H71+28*I71</f>
        <v>2.402E-2</v>
      </c>
      <c r="K71" s="32">
        <f t="shared" si="2"/>
        <v>2.0000000000000002E-5</v>
      </c>
    </row>
    <row r="72" spans="1:11">
      <c r="A72" s="30"/>
      <c r="B72" s="30" t="s">
        <v>84</v>
      </c>
      <c r="C72" s="23" t="s">
        <v>84</v>
      </c>
      <c r="D72" s="32">
        <f>C24*J63/1000</f>
        <v>0.04</v>
      </c>
      <c r="E72" s="30" t="s">
        <v>81</v>
      </c>
      <c r="F72" s="32">
        <f>$D72*C17</f>
        <v>0</v>
      </c>
      <c r="G72" s="32">
        <f>$D72*D17</f>
        <v>0</v>
      </c>
      <c r="H72" s="32">
        <f>$D72*E17</f>
        <v>0.02</v>
      </c>
      <c r="I72" s="32">
        <f>$D72*F17</f>
        <v>0</v>
      </c>
      <c r="J72" s="32">
        <f t="shared" si="0"/>
        <v>0.02</v>
      </c>
      <c r="K72" s="32">
        <f t="shared" si="2"/>
        <v>0.02</v>
      </c>
    </row>
    <row r="73" spans="1:11">
      <c r="A73" s="30"/>
      <c r="B73" s="30" t="s">
        <v>85</v>
      </c>
      <c r="C73" s="23" t="s">
        <v>86</v>
      </c>
      <c r="D73" s="32">
        <f>J63*C25/1000</f>
        <v>4.0000000000000001E-3</v>
      </c>
      <c r="E73" s="30" t="s">
        <v>81</v>
      </c>
      <c r="F73" s="32">
        <f t="shared" ref="F73:I74" si="4">$D73*C17</f>
        <v>0</v>
      </c>
      <c r="G73" s="32">
        <f t="shared" si="4"/>
        <v>0</v>
      </c>
      <c r="H73" s="32">
        <f>$D73*E17</f>
        <v>2E-3</v>
      </c>
      <c r="I73" s="32">
        <f t="shared" si="4"/>
        <v>0</v>
      </c>
      <c r="J73" s="32">
        <f>-F73+G73+H73+28*I73</f>
        <v>2E-3</v>
      </c>
      <c r="K73" s="32">
        <f t="shared" si="2"/>
        <v>2E-3</v>
      </c>
    </row>
    <row r="74" spans="1:11">
      <c r="A74" s="30"/>
      <c r="B74" s="30" t="s">
        <v>87</v>
      </c>
      <c r="C74" s="23" t="s">
        <v>86</v>
      </c>
      <c r="D74" s="32">
        <f>(D7-E7)/$C$62</f>
        <v>0.08</v>
      </c>
      <c r="E74" s="30" t="s">
        <v>77</v>
      </c>
      <c r="F74" s="32">
        <f t="shared" si="4"/>
        <v>0</v>
      </c>
      <c r="G74" s="32">
        <f>$D74*D18</f>
        <v>9.6000000000000002E-2</v>
      </c>
      <c r="H74" s="32">
        <f t="shared" si="4"/>
        <v>8.0000000000000007E-5</v>
      </c>
      <c r="I74" s="32">
        <f t="shared" si="4"/>
        <v>0</v>
      </c>
      <c r="J74" s="32">
        <f t="shared" si="0"/>
        <v>9.6079999999999999E-2</v>
      </c>
      <c r="K74" s="32">
        <f t="shared" si="2"/>
        <v>8.0000000000000007E-5</v>
      </c>
    </row>
    <row r="75" spans="1:11">
      <c r="A75" s="30"/>
      <c r="B75" s="30" t="s">
        <v>88</v>
      </c>
      <c r="C75" s="30"/>
      <c r="D75" s="30"/>
      <c r="E75" s="30"/>
      <c r="F75" s="32">
        <f>SUM(F67:F74)</f>
        <v>0.2</v>
      </c>
      <c r="G75" s="32">
        <f>SUM(G67:G74)</f>
        <v>0.155</v>
      </c>
      <c r="H75" s="32">
        <f>SUM(H67:H74)</f>
        <v>4.3200000000000002E-2</v>
      </c>
      <c r="I75" s="32">
        <f>SUM(I67:I74)</f>
        <v>3.4999999999999997E-5</v>
      </c>
      <c r="J75" s="26">
        <f>-F75+G75+H75+28*I75</f>
        <v>-8.2000000000000996E-4</v>
      </c>
      <c r="K75" s="26">
        <f>SUM(K67:K74)</f>
        <v>4.4179999999999997E-2</v>
      </c>
    </row>
    <row r="76" spans="1:11">
      <c r="A76" s="30"/>
      <c r="B76" s="30"/>
      <c r="C76" s="30"/>
      <c r="D76" s="30"/>
      <c r="E76" s="30"/>
      <c r="F76" s="32"/>
      <c r="G76" s="32"/>
      <c r="H76" s="32"/>
      <c r="I76" s="32"/>
      <c r="J76" s="32"/>
      <c r="K76" s="30"/>
    </row>
    <row r="77" spans="1:11">
      <c r="A77" s="1" t="s">
        <v>89</v>
      </c>
      <c r="B77" s="30"/>
      <c r="C77" s="30"/>
      <c r="D77" s="30"/>
      <c r="E77" s="30"/>
      <c r="F77" s="32"/>
      <c r="G77" s="32"/>
      <c r="H77" s="32"/>
      <c r="I77" s="32"/>
      <c r="J77" s="32"/>
      <c r="K77" s="30"/>
    </row>
    <row r="78" spans="1:11">
      <c r="A78" s="1" t="s">
        <v>90</v>
      </c>
      <c r="B78" s="30"/>
      <c r="C78" s="30"/>
      <c r="D78" s="30"/>
      <c r="E78" s="30"/>
      <c r="F78" s="32"/>
      <c r="G78" s="32"/>
      <c r="H78" s="32"/>
      <c r="I78" s="32"/>
      <c r="J78" s="32"/>
      <c r="K78" s="30"/>
    </row>
    <row r="80" spans="1:11">
      <c r="A80" s="3" t="s">
        <v>91</v>
      </c>
      <c r="B80" s="30" t="s">
        <v>92</v>
      </c>
      <c r="C80" s="30"/>
      <c r="D80" s="30"/>
      <c r="E80" s="30"/>
      <c r="F80" s="30"/>
      <c r="G80" s="30"/>
      <c r="H80" s="30"/>
      <c r="I80" s="30"/>
      <c r="J80" s="30"/>
      <c r="K80" s="30"/>
    </row>
    <row r="81" spans="1:16" ht="15.6">
      <c r="A81" s="21"/>
      <c r="B81" s="30" t="s">
        <v>93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5.6">
      <c r="A82" s="21"/>
      <c r="B82" s="30" t="s">
        <v>94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1:16">
      <c r="A83" s="30"/>
      <c r="B83" s="30" t="s">
        <v>95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>
      <c r="A84" s="30"/>
      <c r="B84" s="30"/>
      <c r="C84" s="23"/>
      <c r="D84" s="46"/>
      <c r="E84" s="46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6" spans="1:16">
      <c r="A86" s="3" t="s">
        <v>96</v>
      </c>
      <c r="B86" s="3" t="s">
        <v>97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8" spans="1:16" ht="43.15">
      <c r="A88" s="3" t="s">
        <v>98</v>
      </c>
      <c r="B88" s="33"/>
      <c r="C88" s="25" t="s">
        <v>99</v>
      </c>
      <c r="D88" s="25" t="s">
        <v>100</v>
      </c>
      <c r="E88" s="25" t="s">
        <v>101</v>
      </c>
      <c r="F88" s="25" t="s">
        <v>102</v>
      </c>
      <c r="G88" s="25" t="s">
        <v>103</v>
      </c>
      <c r="H88" s="25" t="s">
        <v>104</v>
      </c>
      <c r="I88" s="25" t="s">
        <v>105</v>
      </c>
      <c r="J88" s="30"/>
      <c r="K88" s="25"/>
      <c r="L88" s="30"/>
      <c r="M88" s="30"/>
      <c r="N88" s="25"/>
      <c r="O88" s="30"/>
      <c r="P88" s="24"/>
    </row>
    <row r="89" spans="1:16">
      <c r="A89" s="30"/>
      <c r="B89" s="30" t="s">
        <v>106</v>
      </c>
      <c r="C89" s="30">
        <v>1</v>
      </c>
      <c r="D89" s="30">
        <v>0</v>
      </c>
      <c r="E89" s="32">
        <f>-D67</f>
        <v>-0.1</v>
      </c>
      <c r="F89" s="30">
        <v>0</v>
      </c>
      <c r="G89" s="30">
        <v>0</v>
      </c>
      <c r="H89" s="30">
        <v>0</v>
      </c>
      <c r="I89" s="30">
        <v>0</v>
      </c>
      <c r="J89" s="30"/>
      <c r="K89" s="30"/>
      <c r="L89" s="30"/>
      <c r="M89" s="30"/>
      <c r="N89" s="30"/>
      <c r="O89" s="30"/>
      <c r="P89" s="30"/>
    </row>
    <row r="90" spans="1:16">
      <c r="A90" s="30"/>
      <c r="B90" s="30" t="s">
        <v>107</v>
      </c>
      <c r="C90" s="30">
        <v>0</v>
      </c>
      <c r="D90" s="30">
        <v>1</v>
      </c>
      <c r="E90" s="32">
        <f>-D68</f>
        <v>-5.0000000000000001E-3</v>
      </c>
      <c r="F90" s="30">
        <v>0</v>
      </c>
      <c r="G90" s="30">
        <v>0</v>
      </c>
      <c r="H90" s="30">
        <v>0</v>
      </c>
      <c r="I90" s="30">
        <v>0</v>
      </c>
      <c r="J90" s="30"/>
      <c r="K90" s="30"/>
      <c r="L90" s="30"/>
      <c r="M90" s="30"/>
      <c r="N90" s="30"/>
      <c r="O90" s="30"/>
      <c r="P90" s="30"/>
    </row>
    <row r="91" spans="1:16">
      <c r="A91" s="30"/>
      <c r="B91" s="30" t="s">
        <v>108</v>
      </c>
      <c r="C91" s="30">
        <v>0</v>
      </c>
      <c r="D91" s="30">
        <v>0</v>
      </c>
      <c r="E91" s="30">
        <v>1</v>
      </c>
      <c r="F91" s="30">
        <v>-1</v>
      </c>
      <c r="G91" s="30">
        <v>0</v>
      </c>
      <c r="H91" s="30">
        <v>0</v>
      </c>
      <c r="I91" s="30">
        <v>0</v>
      </c>
      <c r="J91" s="30"/>
      <c r="K91" s="30"/>
      <c r="L91" s="30"/>
      <c r="M91" s="30"/>
      <c r="N91" s="30"/>
      <c r="O91" s="30"/>
      <c r="P91" s="30"/>
    </row>
    <row r="92" spans="1:16">
      <c r="A92" s="30"/>
      <c r="B92" s="30" t="s">
        <v>102</v>
      </c>
      <c r="C92" s="30">
        <v>0</v>
      </c>
      <c r="D92" s="30">
        <v>0</v>
      </c>
      <c r="E92" s="30">
        <v>0</v>
      </c>
      <c r="F92" s="30">
        <v>1</v>
      </c>
      <c r="G92" s="30">
        <v>0</v>
      </c>
      <c r="H92" s="30">
        <v>0</v>
      </c>
      <c r="I92" s="30">
        <v>0</v>
      </c>
      <c r="J92" s="30"/>
      <c r="K92" s="30"/>
      <c r="L92" s="30"/>
      <c r="M92" s="30"/>
      <c r="N92" s="30"/>
      <c r="O92" s="30"/>
      <c r="P92" s="30"/>
    </row>
    <row r="93" spans="1:16">
      <c r="A93" s="30"/>
      <c r="B93" s="30" t="s">
        <v>103</v>
      </c>
      <c r="C93" s="30">
        <v>0</v>
      </c>
      <c r="D93" s="30">
        <v>0</v>
      </c>
      <c r="E93" s="30">
        <v>0</v>
      </c>
      <c r="F93" s="32">
        <f>-D72</f>
        <v>-0.04</v>
      </c>
      <c r="G93" s="30">
        <v>1</v>
      </c>
      <c r="H93" s="30">
        <v>0</v>
      </c>
      <c r="I93" s="30">
        <v>0</v>
      </c>
      <c r="J93" s="30"/>
      <c r="K93" s="30"/>
      <c r="L93" s="30"/>
      <c r="M93" s="30"/>
      <c r="N93" s="30"/>
      <c r="O93" s="30"/>
      <c r="P93" s="30"/>
    </row>
    <row r="94" spans="1:16">
      <c r="A94" s="30"/>
      <c r="B94" s="30" t="s">
        <v>104</v>
      </c>
      <c r="C94" s="30">
        <v>0</v>
      </c>
      <c r="D94" s="30">
        <v>0</v>
      </c>
      <c r="E94" s="32">
        <f>-D69</f>
        <v>-0.01</v>
      </c>
      <c r="F94" s="30">
        <v>0</v>
      </c>
      <c r="G94" s="30">
        <v>0</v>
      </c>
      <c r="H94" s="30">
        <v>1</v>
      </c>
      <c r="I94" s="30">
        <v>0</v>
      </c>
      <c r="J94" s="30"/>
      <c r="K94" s="30"/>
      <c r="L94" s="30"/>
      <c r="M94" s="30"/>
      <c r="N94" s="30"/>
      <c r="O94" s="30"/>
      <c r="P94" s="30"/>
    </row>
    <row r="95" spans="1:16">
      <c r="A95" s="30"/>
      <c r="B95" s="30" t="s">
        <v>109</v>
      </c>
      <c r="C95" s="30">
        <v>0</v>
      </c>
      <c r="D95" s="30">
        <v>0</v>
      </c>
      <c r="E95" s="32">
        <f>-D71</f>
        <v>-0.02</v>
      </c>
      <c r="F95" s="30">
        <v>0</v>
      </c>
      <c r="G95" s="30">
        <v>0</v>
      </c>
      <c r="H95" s="30">
        <v>0</v>
      </c>
      <c r="I95" s="30">
        <v>1</v>
      </c>
      <c r="J95" s="30"/>
      <c r="K95" s="1"/>
      <c r="L95" s="30"/>
      <c r="M95" s="30"/>
      <c r="N95" s="1"/>
      <c r="O95" s="30"/>
      <c r="P95" s="30"/>
    </row>
    <row r="96" spans="1:16">
      <c r="A96" s="3" t="s">
        <v>110</v>
      </c>
      <c r="B96" s="30" t="s">
        <v>111</v>
      </c>
      <c r="C96" s="30">
        <v>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30"/>
      <c r="K96" s="1"/>
      <c r="L96" s="30"/>
      <c r="M96" s="30"/>
      <c r="N96" s="1"/>
      <c r="O96" s="30"/>
      <c r="P96" s="30"/>
    </row>
    <row r="97" spans="2:14">
      <c r="B97" s="30" t="s">
        <v>112</v>
      </c>
      <c r="C97" s="30">
        <v>0.35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30">
        <v>1.2</v>
      </c>
      <c r="J97" s="30"/>
      <c r="K97" s="30"/>
      <c r="L97" s="30"/>
      <c r="M97" s="30"/>
      <c r="N97" s="30"/>
    </row>
    <row r="98" spans="2:14">
      <c r="B98" s="30" t="s">
        <v>35</v>
      </c>
      <c r="C98" s="30">
        <v>0.15</v>
      </c>
      <c r="D98" s="30">
        <v>1</v>
      </c>
      <c r="E98" s="1">
        <v>0</v>
      </c>
      <c r="F98" s="1">
        <v>0</v>
      </c>
      <c r="G98" s="30">
        <v>0.5</v>
      </c>
      <c r="H98" s="30">
        <v>0.1</v>
      </c>
      <c r="I98" s="30">
        <v>1E-3</v>
      </c>
      <c r="J98" s="30"/>
      <c r="K98" s="30"/>
      <c r="L98" s="30"/>
      <c r="M98" s="30"/>
      <c r="N98" s="20"/>
    </row>
    <row r="99" spans="2:14">
      <c r="B99" s="30" t="s">
        <v>36</v>
      </c>
      <c r="C99" s="32">
        <v>2.9999999999999997E-4</v>
      </c>
      <c r="D99" s="30">
        <v>1E-3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30"/>
      <c r="K99" s="30"/>
      <c r="L99" s="30"/>
      <c r="M99" s="30"/>
      <c r="N99" s="30"/>
    </row>
  </sheetData>
  <conditionalFormatting sqref="K68:K74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{FB8BA24B-4D7D-4C3C-98C2-D30B5E6DC586}</x14:id>
        </ext>
      </extLst>
    </cfRule>
  </conditionalFormatting>
  <conditionalFormatting sqref="K67:K7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{86489B00-6CA4-48FE-A080-778E24A33800}</x14:id>
        </ext>
      </extLst>
    </cfRule>
  </conditionalFormatting>
  <pageMargins left="0.7" right="0.7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8BA24B-4D7D-4C3C-98C2-D30B5E6DC5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K68:K74</xm:sqref>
        </x14:conditionalFormatting>
        <x14:conditionalFormatting xmlns:xm="http://schemas.microsoft.com/office/excel/2006/main">
          <x14:cfRule type="dataBar" id="{86489B00-6CA4-48FE-A080-778E24A338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K67:K74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topLeftCell="A32" workbookViewId="0">
      <selection activeCell="C34" sqref="C34"/>
    </sheetView>
  </sheetViews>
  <sheetFormatPr defaultColWidth="9.28515625" defaultRowHeight="14.45"/>
  <cols>
    <col min="2" max="2" width="17" customWidth="1"/>
    <col min="3" max="3" width="23.42578125" customWidth="1"/>
    <col min="4" max="4" width="17.7109375" customWidth="1"/>
  </cols>
  <sheetData>
    <row r="1" spans="1:10">
      <c r="A1" s="3" t="s">
        <v>113</v>
      </c>
      <c r="B1" s="30"/>
      <c r="C1" s="30"/>
      <c r="D1" s="30" t="s">
        <v>114</v>
      </c>
      <c r="E1" s="30"/>
      <c r="F1" s="30"/>
      <c r="G1" s="30"/>
      <c r="H1" s="30"/>
      <c r="I1" s="30"/>
      <c r="J1" s="30"/>
    </row>
    <row r="3" spans="1:10">
      <c r="A3" s="30">
        <v>3.1</v>
      </c>
      <c r="B3" s="30" t="s">
        <v>115</v>
      </c>
      <c r="C3" s="30"/>
      <c r="D3" s="30"/>
      <c r="E3" s="30"/>
      <c r="F3" s="30"/>
      <c r="G3" s="30"/>
      <c r="H3" s="30"/>
      <c r="I3" s="30"/>
      <c r="J3" s="30"/>
    </row>
    <row r="4" spans="1:10">
      <c r="A4" s="3"/>
      <c r="B4" s="30"/>
      <c r="C4" s="30"/>
      <c r="D4" s="30"/>
      <c r="E4" s="30"/>
      <c r="F4" s="30"/>
      <c r="G4" s="30"/>
      <c r="H4" s="30"/>
      <c r="I4" s="30"/>
      <c r="J4" s="30"/>
    </row>
    <row r="5" spans="1:10">
      <c r="A5" s="1"/>
      <c r="B5" s="30"/>
      <c r="C5" s="6"/>
      <c r="D5" s="7"/>
      <c r="E5" s="8"/>
      <c r="F5" s="9"/>
      <c r="G5" s="10"/>
      <c r="H5" s="11"/>
      <c r="I5" s="31"/>
      <c r="J5" s="31"/>
    </row>
    <row r="6" spans="1:10">
      <c r="A6" s="1"/>
      <c r="B6" s="30"/>
      <c r="C6" s="6"/>
      <c r="D6" s="12"/>
      <c r="E6" s="31"/>
      <c r="F6" s="31"/>
      <c r="G6" s="31"/>
      <c r="H6" s="31"/>
      <c r="I6" s="31"/>
      <c r="J6" s="31"/>
    </row>
    <row r="7" spans="1:10">
      <c r="A7" s="1"/>
      <c r="B7" s="30"/>
      <c r="C7" s="6"/>
      <c r="D7" s="12"/>
      <c r="E7" s="31"/>
      <c r="F7" s="31"/>
      <c r="G7" s="31"/>
      <c r="H7" s="31"/>
      <c r="I7" s="31"/>
      <c r="J7" s="31"/>
    </row>
    <row r="8" spans="1:10">
      <c r="A8" s="1"/>
      <c r="B8" s="30"/>
      <c r="C8" s="6"/>
      <c r="D8" s="12"/>
      <c r="E8" s="12"/>
      <c r="F8" s="31"/>
      <c r="G8" s="31"/>
      <c r="H8" s="31"/>
      <c r="I8" s="31"/>
      <c r="J8" s="31"/>
    </row>
    <row r="9" spans="1:10">
      <c r="A9" s="30"/>
      <c r="B9" s="30"/>
      <c r="C9" s="4"/>
      <c r="D9" s="2"/>
      <c r="E9" s="31"/>
      <c r="F9" s="31"/>
      <c r="G9" s="31"/>
      <c r="H9" s="31"/>
      <c r="I9" s="31"/>
      <c r="J9" s="31"/>
    </row>
    <row r="10" spans="1:10">
      <c r="A10" s="30"/>
      <c r="B10" s="30"/>
      <c r="C10" s="31"/>
      <c r="D10" s="31"/>
      <c r="E10" s="31"/>
      <c r="F10" s="31"/>
      <c r="G10" s="31"/>
      <c r="H10" s="31"/>
      <c r="I10" s="31"/>
      <c r="J10" s="31"/>
    </row>
    <row r="11" spans="1:10">
      <c r="A11" s="30"/>
      <c r="B11" s="30"/>
      <c r="C11" s="4"/>
      <c r="D11" s="12"/>
      <c r="E11" s="31"/>
      <c r="F11" s="31"/>
      <c r="G11" s="31"/>
      <c r="H11" s="31"/>
      <c r="I11" s="31"/>
      <c r="J11" s="31"/>
    </row>
    <row r="12" spans="1:10">
      <c r="A12" s="30"/>
      <c r="B12" s="13"/>
      <c r="C12" s="30"/>
      <c r="D12" s="1"/>
      <c r="E12" s="30"/>
      <c r="F12" s="30"/>
      <c r="G12" s="30"/>
      <c r="H12" s="30"/>
      <c r="I12" s="30"/>
      <c r="J12" s="30"/>
    </row>
    <row r="13" spans="1:10">
      <c r="A13" s="30"/>
      <c r="B13" s="30"/>
      <c r="C13" s="1"/>
      <c r="D13" s="30"/>
      <c r="E13" s="30"/>
      <c r="F13" s="30"/>
      <c r="G13" s="30"/>
      <c r="H13" s="30"/>
      <c r="I13" s="30"/>
      <c r="J13" s="30"/>
    </row>
    <row r="16" spans="1:10">
      <c r="A16" s="3"/>
      <c r="B16" s="30"/>
      <c r="C16" s="35"/>
      <c r="D16" s="30"/>
      <c r="E16" s="30"/>
      <c r="F16" s="30"/>
      <c r="G16" s="30"/>
      <c r="H16" s="30"/>
      <c r="I16" s="30"/>
      <c r="J16" s="30"/>
    </row>
    <row r="17" spans="1:5">
      <c r="A17" s="30"/>
      <c r="B17" s="30"/>
      <c r="C17" s="1"/>
      <c r="D17" s="30"/>
      <c r="E17" s="30"/>
    </row>
    <row r="18" spans="1:5">
      <c r="A18" s="30"/>
      <c r="B18" s="30"/>
      <c r="C18" s="31"/>
      <c r="D18" s="30"/>
      <c r="E18" s="30"/>
    </row>
    <row r="20" spans="1:5">
      <c r="A20" s="30"/>
      <c r="B20" s="30"/>
      <c r="C20" s="35"/>
      <c r="D20" s="30"/>
      <c r="E20" s="30"/>
    </row>
    <row r="21" spans="1:5">
      <c r="A21" s="30"/>
      <c r="B21" s="30"/>
      <c r="C21" s="1"/>
      <c r="D21" s="30"/>
      <c r="E21" s="30"/>
    </row>
    <row r="22" spans="1:5">
      <c r="A22" s="30" t="s">
        <v>116</v>
      </c>
      <c r="B22" s="30"/>
      <c r="C22" s="30"/>
      <c r="D22" s="30"/>
      <c r="E22" s="30"/>
    </row>
    <row r="24" spans="1:5">
      <c r="A24" s="3">
        <v>3.2</v>
      </c>
      <c r="B24" s="3" t="s">
        <v>117</v>
      </c>
      <c r="C24" s="30"/>
      <c r="D24" s="30"/>
      <c r="E24" s="30"/>
    </row>
    <row r="25" spans="1:5" ht="15.6">
      <c r="A25" s="21" t="s">
        <v>118</v>
      </c>
      <c r="B25" s="3"/>
      <c r="C25" s="30"/>
      <c r="D25" s="30"/>
      <c r="E25" s="30"/>
    </row>
    <row r="26" spans="1:5">
      <c r="A26" s="3"/>
      <c r="B26" s="3"/>
      <c r="C26" s="30"/>
      <c r="D26" s="30"/>
      <c r="E26" s="30"/>
    </row>
    <row r="27" spans="1:5" ht="28.9">
      <c r="A27" s="30"/>
      <c r="B27" s="35" t="s">
        <v>119</v>
      </c>
      <c r="C27" s="32">
        <f>'2'!D71</f>
        <v>0.02</v>
      </c>
      <c r="D27" s="30" t="s">
        <v>77</v>
      </c>
      <c r="E27" s="30"/>
    </row>
    <row r="28" spans="1:5" ht="28.9">
      <c r="A28" s="30"/>
      <c r="B28" s="35" t="s">
        <v>120</v>
      </c>
      <c r="C28" s="30">
        <v>1.65</v>
      </c>
      <c r="D28" s="30" t="s">
        <v>121</v>
      </c>
      <c r="E28" s="1"/>
    </row>
    <row r="29" spans="1:5" ht="28.9">
      <c r="A29" s="30"/>
      <c r="B29" s="35" t="s">
        <v>122</v>
      </c>
      <c r="C29" s="32">
        <f>C28*C27</f>
        <v>3.3000000000000002E-2</v>
      </c>
      <c r="D29" s="30" t="s">
        <v>123</v>
      </c>
      <c r="E29" s="1"/>
    </row>
    <row r="30" spans="1:5" ht="28.9">
      <c r="A30" s="30"/>
      <c r="B30" s="35" t="s">
        <v>124</v>
      </c>
      <c r="C30" s="30">
        <v>20</v>
      </c>
      <c r="D30" s="30" t="s">
        <v>125</v>
      </c>
      <c r="E30" s="30"/>
    </row>
    <row r="31" spans="1:5" ht="28.9">
      <c r="A31" s="30"/>
      <c r="B31" s="35" t="s">
        <v>126</v>
      </c>
      <c r="C31" s="32">
        <f>C30*C27</f>
        <v>0.4</v>
      </c>
      <c r="D31" s="30" t="s">
        <v>127</v>
      </c>
      <c r="E31" s="30"/>
    </row>
    <row r="32" spans="1:5" ht="43.15">
      <c r="A32" s="30"/>
      <c r="B32" s="35" t="s">
        <v>128</v>
      </c>
      <c r="C32" s="30">
        <v>0.1</v>
      </c>
      <c r="D32" s="30" t="s">
        <v>129</v>
      </c>
      <c r="E32" s="30"/>
    </row>
    <row r="33" spans="1:6" ht="43.15">
      <c r="A33" s="30"/>
      <c r="B33" s="35" t="s">
        <v>130</v>
      </c>
      <c r="C33" s="20">
        <f>C31*C32</f>
        <v>4.0000000000000008E-2</v>
      </c>
      <c r="D33" s="30" t="s">
        <v>123</v>
      </c>
      <c r="E33" s="30"/>
      <c r="F33" s="30"/>
    </row>
    <row r="34" spans="1:6">
      <c r="A34" s="30"/>
      <c r="B34" s="35" t="s">
        <v>131</v>
      </c>
      <c r="C34" s="32">
        <f>C29-C33</f>
        <v>-7.0000000000000062E-3</v>
      </c>
      <c r="D34" s="30" t="s">
        <v>123</v>
      </c>
      <c r="E34" s="30"/>
      <c r="F34" s="30"/>
    </row>
    <row r="35" spans="1:6" ht="43.15">
      <c r="A35" s="30"/>
      <c r="B35" s="35" t="s">
        <v>132</v>
      </c>
      <c r="C35" s="32">
        <f>-'2'!K71</f>
        <v>-2.0000000000000002E-5</v>
      </c>
      <c r="D35" s="30" t="s">
        <v>123</v>
      </c>
      <c r="E35" s="30"/>
      <c r="F35" s="30"/>
    </row>
    <row r="36" spans="1:6">
      <c r="A36" s="30"/>
      <c r="B36" s="24" t="s">
        <v>133</v>
      </c>
      <c r="C36" s="26">
        <f>C35+C34</f>
        <v>-7.0200000000000063E-3</v>
      </c>
      <c r="D36" s="3" t="s">
        <v>123</v>
      </c>
      <c r="E36" s="32">
        <f>'2'!K75+'3'!C36</f>
        <v>3.7159999999999992E-2</v>
      </c>
      <c r="F36" s="32"/>
    </row>
    <row r="37" spans="1:6">
      <c r="A37" s="30"/>
      <c r="B37" s="3" t="s">
        <v>134</v>
      </c>
      <c r="C37" s="3" t="s">
        <v>135</v>
      </c>
      <c r="D37" s="3"/>
      <c r="E37" s="30"/>
      <c r="F37" s="30"/>
    </row>
    <row r="39" spans="1:6">
      <c r="A39" s="1" t="s">
        <v>89</v>
      </c>
      <c r="B39" s="30"/>
      <c r="C39" s="30"/>
      <c r="D39" s="30"/>
      <c r="E39" s="30"/>
      <c r="F39" s="30"/>
    </row>
    <row r="40" spans="1:6">
      <c r="A40" s="1" t="s">
        <v>136</v>
      </c>
      <c r="B40" s="30"/>
      <c r="C40" s="30"/>
      <c r="D40" s="30"/>
      <c r="E40" s="30"/>
      <c r="F40" s="30"/>
    </row>
    <row r="41" spans="1:6">
      <c r="A41" s="1" t="s">
        <v>137</v>
      </c>
      <c r="B41" s="30"/>
      <c r="C41" s="30"/>
      <c r="D41" s="30"/>
      <c r="E41" s="30"/>
      <c r="F41" s="30"/>
    </row>
    <row r="42" spans="1:6">
      <c r="A42" s="1" t="s">
        <v>138</v>
      </c>
      <c r="B42" s="30"/>
      <c r="C42" s="30"/>
      <c r="D42" s="30"/>
      <c r="E42" s="30"/>
      <c r="F42" s="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tabSelected="1" topLeftCell="A11" zoomScale="80" zoomScaleNormal="80" workbookViewId="0">
      <selection activeCell="E19" sqref="E19"/>
    </sheetView>
  </sheetViews>
  <sheetFormatPr defaultColWidth="9.140625" defaultRowHeight="14.45"/>
  <cols>
    <col min="1" max="1" width="9.140625" style="30"/>
    <col min="2" max="2" width="16.140625" style="30" customWidth="1"/>
    <col min="3" max="3" width="6" style="30" customWidth="1"/>
    <col min="4" max="4" width="6.7109375" style="30" customWidth="1"/>
    <col min="5" max="5" width="13.7109375" style="30" customWidth="1"/>
    <col min="6" max="6" width="12.28515625" style="30" customWidth="1"/>
    <col min="7" max="7" width="9.140625" style="30"/>
    <col min="8" max="8" width="19.7109375" style="30" bestFit="1" customWidth="1"/>
    <col min="9" max="9" width="11.28515625" style="30" bestFit="1" customWidth="1"/>
    <col min="10" max="10" width="22.5703125" style="30" customWidth="1"/>
    <col min="11" max="11" width="13.140625" style="30" customWidth="1"/>
    <col min="12" max="12" width="9.140625" style="30"/>
    <col min="13" max="14" width="12.42578125" style="30" customWidth="1"/>
    <col min="15" max="15" width="3.28515625" style="30" customWidth="1"/>
    <col min="16" max="16" width="22.42578125" style="30" customWidth="1"/>
    <col min="17" max="17" width="9.140625" style="30" customWidth="1"/>
    <col min="18" max="18" width="18.140625" style="30" customWidth="1"/>
    <col min="19" max="19" width="9.140625" style="30"/>
    <col min="20" max="20" width="12" style="30" bestFit="1" customWidth="1"/>
    <col min="21" max="21" width="9.140625" style="30"/>
    <col min="22" max="22" width="12" style="30" bestFit="1" customWidth="1"/>
    <col min="23" max="257" width="9.140625" style="30"/>
    <col min="258" max="258" width="16.140625" style="30" customWidth="1"/>
    <col min="259" max="259" width="6" style="30" customWidth="1"/>
    <col min="260" max="260" width="6.7109375" style="30" customWidth="1"/>
    <col min="261" max="261" width="13.7109375" style="30" customWidth="1"/>
    <col min="262" max="262" width="12.28515625" style="30" customWidth="1"/>
    <col min="263" max="263" width="9.140625" style="30"/>
    <col min="264" max="264" width="19.7109375" style="30" bestFit="1" customWidth="1"/>
    <col min="265" max="265" width="9.140625" style="30"/>
    <col min="266" max="266" width="19.42578125" style="30" customWidth="1"/>
    <col min="267" max="513" width="9.140625" style="30"/>
    <col min="514" max="514" width="16.140625" style="30" customWidth="1"/>
    <col min="515" max="515" width="6" style="30" customWidth="1"/>
    <col min="516" max="516" width="6.7109375" style="30" customWidth="1"/>
    <col min="517" max="517" width="13.7109375" style="30" customWidth="1"/>
    <col min="518" max="518" width="12.28515625" style="30" customWidth="1"/>
    <col min="519" max="519" width="9.140625" style="30"/>
    <col min="520" max="520" width="19.7109375" style="30" bestFit="1" customWidth="1"/>
    <col min="521" max="521" width="9.140625" style="30"/>
    <col min="522" max="522" width="19.42578125" style="30" customWidth="1"/>
    <col min="523" max="769" width="9.140625" style="30"/>
    <col min="770" max="770" width="16.140625" style="30" customWidth="1"/>
    <col min="771" max="771" width="6" style="30" customWidth="1"/>
    <col min="772" max="772" width="6.7109375" style="30" customWidth="1"/>
    <col min="773" max="773" width="13.7109375" style="30" customWidth="1"/>
    <col min="774" max="774" width="12.28515625" style="30" customWidth="1"/>
    <col min="775" max="775" width="9.140625" style="30"/>
    <col min="776" max="776" width="19.7109375" style="30" bestFit="1" customWidth="1"/>
    <col min="777" max="777" width="9.140625" style="30"/>
    <col min="778" max="778" width="19.42578125" style="30" customWidth="1"/>
    <col min="779" max="1025" width="9.140625" style="30"/>
    <col min="1026" max="1026" width="16.140625" style="30" customWidth="1"/>
    <col min="1027" max="1027" width="6" style="30" customWidth="1"/>
    <col min="1028" max="1028" width="6.7109375" style="30" customWidth="1"/>
    <col min="1029" max="1029" width="13.7109375" style="30" customWidth="1"/>
    <col min="1030" max="1030" width="12.28515625" style="30" customWidth="1"/>
    <col min="1031" max="1031" width="9.140625" style="30"/>
    <col min="1032" max="1032" width="19.7109375" style="30" bestFit="1" customWidth="1"/>
    <col min="1033" max="1033" width="9.140625" style="30"/>
    <col min="1034" max="1034" width="19.42578125" style="30" customWidth="1"/>
    <col min="1035" max="1281" width="9.140625" style="30"/>
    <col min="1282" max="1282" width="16.140625" style="30" customWidth="1"/>
    <col min="1283" max="1283" width="6" style="30" customWidth="1"/>
    <col min="1284" max="1284" width="6.7109375" style="30" customWidth="1"/>
    <col min="1285" max="1285" width="13.7109375" style="30" customWidth="1"/>
    <col min="1286" max="1286" width="12.28515625" style="30" customWidth="1"/>
    <col min="1287" max="1287" width="9.140625" style="30"/>
    <col min="1288" max="1288" width="19.7109375" style="30" bestFit="1" customWidth="1"/>
    <col min="1289" max="1289" width="9.140625" style="30"/>
    <col min="1290" max="1290" width="19.42578125" style="30" customWidth="1"/>
    <col min="1291" max="1537" width="9.140625" style="30"/>
    <col min="1538" max="1538" width="16.140625" style="30" customWidth="1"/>
    <col min="1539" max="1539" width="6" style="30" customWidth="1"/>
    <col min="1540" max="1540" width="6.7109375" style="30" customWidth="1"/>
    <col min="1541" max="1541" width="13.7109375" style="30" customWidth="1"/>
    <col min="1542" max="1542" width="12.28515625" style="30" customWidth="1"/>
    <col min="1543" max="1543" width="9.140625" style="30"/>
    <col min="1544" max="1544" width="19.7109375" style="30" bestFit="1" customWidth="1"/>
    <col min="1545" max="1545" width="9.140625" style="30"/>
    <col min="1546" max="1546" width="19.42578125" style="30" customWidth="1"/>
    <col min="1547" max="1793" width="9.140625" style="30"/>
    <col min="1794" max="1794" width="16.140625" style="30" customWidth="1"/>
    <col min="1795" max="1795" width="6" style="30" customWidth="1"/>
    <col min="1796" max="1796" width="6.7109375" style="30" customWidth="1"/>
    <col min="1797" max="1797" width="13.7109375" style="30" customWidth="1"/>
    <col min="1798" max="1798" width="12.28515625" style="30" customWidth="1"/>
    <col min="1799" max="1799" width="9.140625" style="30"/>
    <col min="1800" max="1800" width="19.7109375" style="30" bestFit="1" customWidth="1"/>
    <col min="1801" max="1801" width="9.140625" style="30"/>
    <col min="1802" max="1802" width="19.42578125" style="30" customWidth="1"/>
    <col min="1803" max="2049" width="9.140625" style="30"/>
    <col min="2050" max="2050" width="16.140625" style="30" customWidth="1"/>
    <col min="2051" max="2051" width="6" style="30" customWidth="1"/>
    <col min="2052" max="2052" width="6.7109375" style="30" customWidth="1"/>
    <col min="2053" max="2053" width="13.7109375" style="30" customWidth="1"/>
    <col min="2054" max="2054" width="12.28515625" style="30" customWidth="1"/>
    <col min="2055" max="2055" width="9.140625" style="30"/>
    <col min="2056" max="2056" width="19.7109375" style="30" bestFit="1" customWidth="1"/>
    <col min="2057" max="2057" width="9.140625" style="30"/>
    <col min="2058" max="2058" width="19.42578125" style="30" customWidth="1"/>
    <col min="2059" max="2305" width="9.140625" style="30"/>
    <col min="2306" max="2306" width="16.140625" style="30" customWidth="1"/>
    <col min="2307" max="2307" width="6" style="30" customWidth="1"/>
    <col min="2308" max="2308" width="6.7109375" style="30" customWidth="1"/>
    <col min="2309" max="2309" width="13.7109375" style="30" customWidth="1"/>
    <col min="2310" max="2310" width="12.28515625" style="30" customWidth="1"/>
    <col min="2311" max="2311" width="9.140625" style="30"/>
    <col min="2312" max="2312" width="19.7109375" style="30" bestFit="1" customWidth="1"/>
    <col min="2313" max="2313" width="9.140625" style="30"/>
    <col min="2314" max="2314" width="19.42578125" style="30" customWidth="1"/>
    <col min="2315" max="2561" width="9.140625" style="30"/>
    <col min="2562" max="2562" width="16.140625" style="30" customWidth="1"/>
    <col min="2563" max="2563" width="6" style="30" customWidth="1"/>
    <col min="2564" max="2564" width="6.7109375" style="30" customWidth="1"/>
    <col min="2565" max="2565" width="13.7109375" style="30" customWidth="1"/>
    <col min="2566" max="2566" width="12.28515625" style="30" customWidth="1"/>
    <col min="2567" max="2567" width="9.140625" style="30"/>
    <col min="2568" max="2568" width="19.7109375" style="30" bestFit="1" customWidth="1"/>
    <col min="2569" max="2569" width="9.140625" style="30"/>
    <col min="2570" max="2570" width="19.42578125" style="30" customWidth="1"/>
    <col min="2571" max="2817" width="9.140625" style="30"/>
    <col min="2818" max="2818" width="16.140625" style="30" customWidth="1"/>
    <col min="2819" max="2819" width="6" style="30" customWidth="1"/>
    <col min="2820" max="2820" width="6.7109375" style="30" customWidth="1"/>
    <col min="2821" max="2821" width="13.7109375" style="30" customWidth="1"/>
    <col min="2822" max="2822" width="12.28515625" style="30" customWidth="1"/>
    <col min="2823" max="2823" width="9.140625" style="30"/>
    <col min="2824" max="2824" width="19.7109375" style="30" bestFit="1" customWidth="1"/>
    <col min="2825" max="2825" width="9.140625" style="30"/>
    <col min="2826" max="2826" width="19.42578125" style="30" customWidth="1"/>
    <col min="2827" max="3073" width="9.140625" style="30"/>
    <col min="3074" max="3074" width="16.140625" style="30" customWidth="1"/>
    <col min="3075" max="3075" width="6" style="30" customWidth="1"/>
    <col min="3076" max="3076" width="6.7109375" style="30" customWidth="1"/>
    <col min="3077" max="3077" width="13.7109375" style="30" customWidth="1"/>
    <col min="3078" max="3078" width="12.28515625" style="30" customWidth="1"/>
    <col min="3079" max="3079" width="9.140625" style="30"/>
    <col min="3080" max="3080" width="19.7109375" style="30" bestFit="1" customWidth="1"/>
    <col min="3081" max="3081" width="9.140625" style="30"/>
    <col min="3082" max="3082" width="19.42578125" style="30" customWidth="1"/>
    <col min="3083" max="3329" width="9.140625" style="30"/>
    <col min="3330" max="3330" width="16.140625" style="30" customWidth="1"/>
    <col min="3331" max="3331" width="6" style="30" customWidth="1"/>
    <col min="3332" max="3332" width="6.7109375" style="30" customWidth="1"/>
    <col min="3333" max="3333" width="13.7109375" style="30" customWidth="1"/>
    <col min="3334" max="3334" width="12.28515625" style="30" customWidth="1"/>
    <col min="3335" max="3335" width="9.140625" style="30"/>
    <col min="3336" max="3336" width="19.7109375" style="30" bestFit="1" customWidth="1"/>
    <col min="3337" max="3337" width="9.140625" style="30"/>
    <col min="3338" max="3338" width="19.42578125" style="30" customWidth="1"/>
    <col min="3339" max="3585" width="9.140625" style="30"/>
    <col min="3586" max="3586" width="16.140625" style="30" customWidth="1"/>
    <col min="3587" max="3587" width="6" style="30" customWidth="1"/>
    <col min="3588" max="3588" width="6.7109375" style="30" customWidth="1"/>
    <col min="3589" max="3589" width="13.7109375" style="30" customWidth="1"/>
    <col min="3590" max="3590" width="12.28515625" style="30" customWidth="1"/>
    <col min="3591" max="3591" width="9.140625" style="30"/>
    <col min="3592" max="3592" width="19.7109375" style="30" bestFit="1" customWidth="1"/>
    <col min="3593" max="3593" width="9.140625" style="30"/>
    <col min="3594" max="3594" width="19.42578125" style="30" customWidth="1"/>
    <col min="3595" max="3841" width="9.140625" style="30"/>
    <col min="3842" max="3842" width="16.140625" style="30" customWidth="1"/>
    <col min="3843" max="3843" width="6" style="30" customWidth="1"/>
    <col min="3844" max="3844" width="6.7109375" style="30" customWidth="1"/>
    <col min="3845" max="3845" width="13.7109375" style="30" customWidth="1"/>
    <col min="3846" max="3846" width="12.28515625" style="30" customWidth="1"/>
    <col min="3847" max="3847" width="9.140625" style="30"/>
    <col min="3848" max="3848" width="19.7109375" style="30" bestFit="1" customWidth="1"/>
    <col min="3849" max="3849" width="9.140625" style="30"/>
    <col min="3850" max="3850" width="19.42578125" style="30" customWidth="1"/>
    <col min="3851" max="4097" width="9.140625" style="30"/>
    <col min="4098" max="4098" width="16.140625" style="30" customWidth="1"/>
    <col min="4099" max="4099" width="6" style="30" customWidth="1"/>
    <col min="4100" max="4100" width="6.7109375" style="30" customWidth="1"/>
    <col min="4101" max="4101" width="13.7109375" style="30" customWidth="1"/>
    <col min="4102" max="4102" width="12.28515625" style="30" customWidth="1"/>
    <col min="4103" max="4103" width="9.140625" style="30"/>
    <col min="4104" max="4104" width="19.7109375" style="30" bestFit="1" customWidth="1"/>
    <col min="4105" max="4105" width="9.140625" style="30"/>
    <col min="4106" max="4106" width="19.42578125" style="30" customWidth="1"/>
    <col min="4107" max="4353" width="9.140625" style="30"/>
    <col min="4354" max="4354" width="16.140625" style="30" customWidth="1"/>
    <col min="4355" max="4355" width="6" style="30" customWidth="1"/>
    <col min="4356" max="4356" width="6.7109375" style="30" customWidth="1"/>
    <col min="4357" max="4357" width="13.7109375" style="30" customWidth="1"/>
    <col min="4358" max="4358" width="12.28515625" style="30" customWidth="1"/>
    <col min="4359" max="4359" width="9.140625" style="30"/>
    <col min="4360" max="4360" width="19.7109375" style="30" bestFit="1" customWidth="1"/>
    <col min="4361" max="4361" width="9.140625" style="30"/>
    <col min="4362" max="4362" width="19.42578125" style="30" customWidth="1"/>
    <col min="4363" max="4609" width="9.140625" style="30"/>
    <col min="4610" max="4610" width="16.140625" style="30" customWidth="1"/>
    <col min="4611" max="4611" width="6" style="30" customWidth="1"/>
    <col min="4612" max="4612" width="6.7109375" style="30" customWidth="1"/>
    <col min="4613" max="4613" width="13.7109375" style="30" customWidth="1"/>
    <col min="4614" max="4614" width="12.28515625" style="30" customWidth="1"/>
    <col min="4615" max="4615" width="9.140625" style="30"/>
    <col min="4616" max="4616" width="19.7109375" style="30" bestFit="1" customWidth="1"/>
    <col min="4617" max="4617" width="9.140625" style="30"/>
    <col min="4618" max="4618" width="19.42578125" style="30" customWidth="1"/>
    <col min="4619" max="4865" width="9.140625" style="30"/>
    <col min="4866" max="4866" width="16.140625" style="30" customWidth="1"/>
    <col min="4867" max="4867" width="6" style="30" customWidth="1"/>
    <col min="4868" max="4868" width="6.7109375" style="30" customWidth="1"/>
    <col min="4869" max="4869" width="13.7109375" style="30" customWidth="1"/>
    <col min="4870" max="4870" width="12.28515625" style="30" customWidth="1"/>
    <col min="4871" max="4871" width="9.140625" style="30"/>
    <col min="4872" max="4872" width="19.7109375" style="30" bestFit="1" customWidth="1"/>
    <col min="4873" max="4873" width="9.140625" style="30"/>
    <col min="4874" max="4874" width="19.42578125" style="30" customWidth="1"/>
    <col min="4875" max="5121" width="9.140625" style="30"/>
    <col min="5122" max="5122" width="16.140625" style="30" customWidth="1"/>
    <col min="5123" max="5123" width="6" style="30" customWidth="1"/>
    <col min="5124" max="5124" width="6.7109375" style="30" customWidth="1"/>
    <col min="5125" max="5125" width="13.7109375" style="30" customWidth="1"/>
    <col min="5126" max="5126" width="12.28515625" style="30" customWidth="1"/>
    <col min="5127" max="5127" width="9.140625" style="30"/>
    <col min="5128" max="5128" width="19.7109375" style="30" bestFit="1" customWidth="1"/>
    <col min="5129" max="5129" width="9.140625" style="30"/>
    <col min="5130" max="5130" width="19.42578125" style="30" customWidth="1"/>
    <col min="5131" max="5377" width="9.140625" style="30"/>
    <col min="5378" max="5378" width="16.140625" style="30" customWidth="1"/>
    <col min="5379" max="5379" width="6" style="30" customWidth="1"/>
    <col min="5380" max="5380" width="6.7109375" style="30" customWidth="1"/>
    <col min="5381" max="5381" width="13.7109375" style="30" customWidth="1"/>
    <col min="5382" max="5382" width="12.28515625" style="30" customWidth="1"/>
    <col min="5383" max="5383" width="9.140625" style="30"/>
    <col min="5384" max="5384" width="19.7109375" style="30" bestFit="1" customWidth="1"/>
    <col min="5385" max="5385" width="9.140625" style="30"/>
    <col min="5386" max="5386" width="19.42578125" style="30" customWidth="1"/>
    <col min="5387" max="5633" width="9.140625" style="30"/>
    <col min="5634" max="5634" width="16.140625" style="30" customWidth="1"/>
    <col min="5635" max="5635" width="6" style="30" customWidth="1"/>
    <col min="5636" max="5636" width="6.7109375" style="30" customWidth="1"/>
    <col min="5637" max="5637" width="13.7109375" style="30" customWidth="1"/>
    <col min="5638" max="5638" width="12.28515625" style="30" customWidth="1"/>
    <col min="5639" max="5639" width="9.140625" style="30"/>
    <col min="5640" max="5640" width="19.7109375" style="30" bestFit="1" customWidth="1"/>
    <col min="5641" max="5641" width="9.140625" style="30"/>
    <col min="5642" max="5642" width="19.42578125" style="30" customWidth="1"/>
    <col min="5643" max="5889" width="9.140625" style="30"/>
    <col min="5890" max="5890" width="16.140625" style="30" customWidth="1"/>
    <col min="5891" max="5891" width="6" style="30" customWidth="1"/>
    <col min="5892" max="5892" width="6.7109375" style="30" customWidth="1"/>
    <col min="5893" max="5893" width="13.7109375" style="30" customWidth="1"/>
    <col min="5894" max="5894" width="12.28515625" style="30" customWidth="1"/>
    <col min="5895" max="5895" width="9.140625" style="30"/>
    <col min="5896" max="5896" width="19.7109375" style="30" bestFit="1" customWidth="1"/>
    <col min="5897" max="5897" width="9.140625" style="30"/>
    <col min="5898" max="5898" width="19.42578125" style="30" customWidth="1"/>
    <col min="5899" max="6145" width="9.140625" style="30"/>
    <col min="6146" max="6146" width="16.140625" style="30" customWidth="1"/>
    <col min="6147" max="6147" width="6" style="30" customWidth="1"/>
    <col min="6148" max="6148" width="6.7109375" style="30" customWidth="1"/>
    <col min="6149" max="6149" width="13.7109375" style="30" customWidth="1"/>
    <col min="6150" max="6150" width="12.28515625" style="30" customWidth="1"/>
    <col min="6151" max="6151" width="9.140625" style="30"/>
    <col min="6152" max="6152" width="19.7109375" style="30" bestFit="1" customWidth="1"/>
    <col min="6153" max="6153" width="9.140625" style="30"/>
    <col min="6154" max="6154" width="19.42578125" style="30" customWidth="1"/>
    <col min="6155" max="6401" width="9.140625" style="30"/>
    <col min="6402" max="6402" width="16.140625" style="30" customWidth="1"/>
    <col min="6403" max="6403" width="6" style="30" customWidth="1"/>
    <col min="6404" max="6404" width="6.7109375" style="30" customWidth="1"/>
    <col min="6405" max="6405" width="13.7109375" style="30" customWidth="1"/>
    <col min="6406" max="6406" width="12.28515625" style="30" customWidth="1"/>
    <col min="6407" max="6407" width="9.140625" style="30"/>
    <col min="6408" max="6408" width="19.7109375" style="30" bestFit="1" customWidth="1"/>
    <col min="6409" max="6409" width="9.140625" style="30"/>
    <col min="6410" max="6410" width="19.42578125" style="30" customWidth="1"/>
    <col min="6411" max="6657" width="9.140625" style="30"/>
    <col min="6658" max="6658" width="16.140625" style="30" customWidth="1"/>
    <col min="6659" max="6659" width="6" style="30" customWidth="1"/>
    <col min="6660" max="6660" width="6.7109375" style="30" customWidth="1"/>
    <col min="6661" max="6661" width="13.7109375" style="30" customWidth="1"/>
    <col min="6662" max="6662" width="12.28515625" style="30" customWidth="1"/>
    <col min="6663" max="6663" width="9.140625" style="30"/>
    <col min="6664" max="6664" width="19.7109375" style="30" bestFit="1" customWidth="1"/>
    <col min="6665" max="6665" width="9.140625" style="30"/>
    <col min="6666" max="6666" width="19.42578125" style="30" customWidth="1"/>
    <col min="6667" max="6913" width="9.140625" style="30"/>
    <col min="6914" max="6914" width="16.140625" style="30" customWidth="1"/>
    <col min="6915" max="6915" width="6" style="30" customWidth="1"/>
    <col min="6916" max="6916" width="6.7109375" style="30" customWidth="1"/>
    <col min="6917" max="6917" width="13.7109375" style="30" customWidth="1"/>
    <col min="6918" max="6918" width="12.28515625" style="30" customWidth="1"/>
    <col min="6919" max="6919" width="9.140625" style="30"/>
    <col min="6920" max="6920" width="19.7109375" style="30" bestFit="1" customWidth="1"/>
    <col min="6921" max="6921" width="9.140625" style="30"/>
    <col min="6922" max="6922" width="19.42578125" style="30" customWidth="1"/>
    <col min="6923" max="7169" width="9.140625" style="30"/>
    <col min="7170" max="7170" width="16.140625" style="30" customWidth="1"/>
    <col min="7171" max="7171" width="6" style="30" customWidth="1"/>
    <col min="7172" max="7172" width="6.7109375" style="30" customWidth="1"/>
    <col min="7173" max="7173" width="13.7109375" style="30" customWidth="1"/>
    <col min="7174" max="7174" width="12.28515625" style="30" customWidth="1"/>
    <col min="7175" max="7175" width="9.140625" style="30"/>
    <col min="7176" max="7176" width="19.7109375" style="30" bestFit="1" customWidth="1"/>
    <col min="7177" max="7177" width="9.140625" style="30"/>
    <col min="7178" max="7178" width="19.42578125" style="30" customWidth="1"/>
    <col min="7179" max="7425" width="9.140625" style="30"/>
    <col min="7426" max="7426" width="16.140625" style="30" customWidth="1"/>
    <col min="7427" max="7427" width="6" style="30" customWidth="1"/>
    <col min="7428" max="7428" width="6.7109375" style="30" customWidth="1"/>
    <col min="7429" max="7429" width="13.7109375" style="30" customWidth="1"/>
    <col min="7430" max="7430" width="12.28515625" style="30" customWidth="1"/>
    <col min="7431" max="7431" width="9.140625" style="30"/>
    <col min="7432" max="7432" width="19.7109375" style="30" bestFit="1" customWidth="1"/>
    <col min="7433" max="7433" width="9.140625" style="30"/>
    <col min="7434" max="7434" width="19.42578125" style="30" customWidth="1"/>
    <col min="7435" max="7681" width="9.140625" style="30"/>
    <col min="7682" max="7682" width="16.140625" style="30" customWidth="1"/>
    <col min="7683" max="7683" width="6" style="30" customWidth="1"/>
    <col min="7684" max="7684" width="6.7109375" style="30" customWidth="1"/>
    <col min="7685" max="7685" width="13.7109375" style="30" customWidth="1"/>
    <col min="7686" max="7686" width="12.28515625" style="30" customWidth="1"/>
    <col min="7687" max="7687" width="9.140625" style="30"/>
    <col min="7688" max="7688" width="19.7109375" style="30" bestFit="1" customWidth="1"/>
    <col min="7689" max="7689" width="9.140625" style="30"/>
    <col min="7690" max="7690" width="19.42578125" style="30" customWidth="1"/>
    <col min="7691" max="7937" width="9.140625" style="30"/>
    <col min="7938" max="7938" width="16.140625" style="30" customWidth="1"/>
    <col min="7939" max="7939" width="6" style="30" customWidth="1"/>
    <col min="7940" max="7940" width="6.7109375" style="30" customWidth="1"/>
    <col min="7941" max="7941" width="13.7109375" style="30" customWidth="1"/>
    <col min="7942" max="7942" width="12.28515625" style="30" customWidth="1"/>
    <col min="7943" max="7943" width="9.140625" style="30"/>
    <col min="7944" max="7944" width="19.7109375" style="30" bestFit="1" customWidth="1"/>
    <col min="7945" max="7945" width="9.140625" style="30"/>
    <col min="7946" max="7946" width="19.42578125" style="30" customWidth="1"/>
    <col min="7947" max="8193" width="9.140625" style="30"/>
    <col min="8194" max="8194" width="16.140625" style="30" customWidth="1"/>
    <col min="8195" max="8195" width="6" style="30" customWidth="1"/>
    <col min="8196" max="8196" width="6.7109375" style="30" customWidth="1"/>
    <col min="8197" max="8197" width="13.7109375" style="30" customWidth="1"/>
    <col min="8198" max="8198" width="12.28515625" style="30" customWidth="1"/>
    <col min="8199" max="8199" width="9.140625" style="30"/>
    <col min="8200" max="8200" width="19.7109375" style="30" bestFit="1" customWidth="1"/>
    <col min="8201" max="8201" width="9.140625" style="30"/>
    <col min="8202" max="8202" width="19.42578125" style="30" customWidth="1"/>
    <col min="8203" max="8449" width="9.140625" style="30"/>
    <col min="8450" max="8450" width="16.140625" style="30" customWidth="1"/>
    <col min="8451" max="8451" width="6" style="30" customWidth="1"/>
    <col min="8452" max="8452" width="6.7109375" style="30" customWidth="1"/>
    <col min="8453" max="8453" width="13.7109375" style="30" customWidth="1"/>
    <col min="8454" max="8454" width="12.28515625" style="30" customWidth="1"/>
    <col min="8455" max="8455" width="9.140625" style="30"/>
    <col min="8456" max="8456" width="19.7109375" style="30" bestFit="1" customWidth="1"/>
    <col min="8457" max="8457" width="9.140625" style="30"/>
    <col min="8458" max="8458" width="19.42578125" style="30" customWidth="1"/>
    <col min="8459" max="8705" width="9.140625" style="30"/>
    <col min="8706" max="8706" width="16.140625" style="30" customWidth="1"/>
    <col min="8707" max="8707" width="6" style="30" customWidth="1"/>
    <col min="8708" max="8708" width="6.7109375" style="30" customWidth="1"/>
    <col min="8709" max="8709" width="13.7109375" style="30" customWidth="1"/>
    <col min="8710" max="8710" width="12.28515625" style="30" customWidth="1"/>
    <col min="8711" max="8711" width="9.140625" style="30"/>
    <col min="8712" max="8712" width="19.7109375" style="30" bestFit="1" customWidth="1"/>
    <col min="8713" max="8713" width="9.140625" style="30"/>
    <col min="8714" max="8714" width="19.42578125" style="30" customWidth="1"/>
    <col min="8715" max="8961" width="9.140625" style="30"/>
    <col min="8962" max="8962" width="16.140625" style="30" customWidth="1"/>
    <col min="8963" max="8963" width="6" style="30" customWidth="1"/>
    <col min="8964" max="8964" width="6.7109375" style="30" customWidth="1"/>
    <col min="8965" max="8965" width="13.7109375" style="30" customWidth="1"/>
    <col min="8966" max="8966" width="12.28515625" style="30" customWidth="1"/>
    <col min="8967" max="8967" width="9.140625" style="30"/>
    <col min="8968" max="8968" width="19.7109375" style="30" bestFit="1" customWidth="1"/>
    <col min="8969" max="8969" width="9.140625" style="30"/>
    <col min="8970" max="8970" width="19.42578125" style="30" customWidth="1"/>
    <col min="8971" max="9217" width="9.140625" style="30"/>
    <col min="9218" max="9218" width="16.140625" style="30" customWidth="1"/>
    <col min="9219" max="9219" width="6" style="30" customWidth="1"/>
    <col min="9220" max="9220" width="6.7109375" style="30" customWidth="1"/>
    <col min="9221" max="9221" width="13.7109375" style="30" customWidth="1"/>
    <col min="9222" max="9222" width="12.28515625" style="30" customWidth="1"/>
    <col min="9223" max="9223" width="9.140625" style="30"/>
    <col min="9224" max="9224" width="19.7109375" style="30" bestFit="1" customWidth="1"/>
    <col min="9225" max="9225" width="9.140625" style="30"/>
    <col min="9226" max="9226" width="19.42578125" style="30" customWidth="1"/>
    <col min="9227" max="9473" width="9.140625" style="30"/>
    <col min="9474" max="9474" width="16.140625" style="30" customWidth="1"/>
    <col min="9475" max="9475" width="6" style="30" customWidth="1"/>
    <col min="9476" max="9476" width="6.7109375" style="30" customWidth="1"/>
    <col min="9477" max="9477" width="13.7109375" style="30" customWidth="1"/>
    <col min="9478" max="9478" width="12.28515625" style="30" customWidth="1"/>
    <col min="9479" max="9479" width="9.140625" style="30"/>
    <col min="9480" max="9480" width="19.7109375" style="30" bestFit="1" customWidth="1"/>
    <col min="9481" max="9481" width="9.140625" style="30"/>
    <col min="9482" max="9482" width="19.42578125" style="30" customWidth="1"/>
    <col min="9483" max="9729" width="9.140625" style="30"/>
    <col min="9730" max="9730" width="16.140625" style="30" customWidth="1"/>
    <col min="9731" max="9731" width="6" style="30" customWidth="1"/>
    <col min="9732" max="9732" width="6.7109375" style="30" customWidth="1"/>
    <col min="9733" max="9733" width="13.7109375" style="30" customWidth="1"/>
    <col min="9734" max="9734" width="12.28515625" style="30" customWidth="1"/>
    <col min="9735" max="9735" width="9.140625" style="30"/>
    <col min="9736" max="9736" width="19.7109375" style="30" bestFit="1" customWidth="1"/>
    <col min="9737" max="9737" width="9.140625" style="30"/>
    <col min="9738" max="9738" width="19.42578125" style="30" customWidth="1"/>
    <col min="9739" max="9985" width="9.140625" style="30"/>
    <col min="9986" max="9986" width="16.140625" style="30" customWidth="1"/>
    <col min="9987" max="9987" width="6" style="30" customWidth="1"/>
    <col min="9988" max="9988" width="6.7109375" style="30" customWidth="1"/>
    <col min="9989" max="9989" width="13.7109375" style="30" customWidth="1"/>
    <col min="9990" max="9990" width="12.28515625" style="30" customWidth="1"/>
    <col min="9991" max="9991" width="9.140625" style="30"/>
    <col min="9992" max="9992" width="19.7109375" style="30" bestFit="1" customWidth="1"/>
    <col min="9993" max="9993" width="9.140625" style="30"/>
    <col min="9994" max="9994" width="19.42578125" style="30" customWidth="1"/>
    <col min="9995" max="10241" width="9.140625" style="30"/>
    <col min="10242" max="10242" width="16.140625" style="30" customWidth="1"/>
    <col min="10243" max="10243" width="6" style="30" customWidth="1"/>
    <col min="10244" max="10244" width="6.7109375" style="30" customWidth="1"/>
    <col min="10245" max="10245" width="13.7109375" style="30" customWidth="1"/>
    <col min="10246" max="10246" width="12.28515625" style="30" customWidth="1"/>
    <col min="10247" max="10247" width="9.140625" style="30"/>
    <col min="10248" max="10248" width="19.7109375" style="30" bestFit="1" customWidth="1"/>
    <col min="10249" max="10249" width="9.140625" style="30"/>
    <col min="10250" max="10250" width="19.42578125" style="30" customWidth="1"/>
    <col min="10251" max="10497" width="9.140625" style="30"/>
    <col min="10498" max="10498" width="16.140625" style="30" customWidth="1"/>
    <col min="10499" max="10499" width="6" style="30" customWidth="1"/>
    <col min="10500" max="10500" width="6.7109375" style="30" customWidth="1"/>
    <col min="10501" max="10501" width="13.7109375" style="30" customWidth="1"/>
    <col min="10502" max="10502" width="12.28515625" style="30" customWidth="1"/>
    <col min="10503" max="10503" width="9.140625" style="30"/>
    <col min="10504" max="10504" width="19.7109375" style="30" bestFit="1" customWidth="1"/>
    <col min="10505" max="10505" width="9.140625" style="30"/>
    <col min="10506" max="10506" width="19.42578125" style="30" customWidth="1"/>
    <col min="10507" max="10753" width="9.140625" style="30"/>
    <col min="10754" max="10754" width="16.140625" style="30" customWidth="1"/>
    <col min="10755" max="10755" width="6" style="30" customWidth="1"/>
    <col min="10756" max="10756" width="6.7109375" style="30" customWidth="1"/>
    <col min="10757" max="10757" width="13.7109375" style="30" customWidth="1"/>
    <col min="10758" max="10758" width="12.28515625" style="30" customWidth="1"/>
    <col min="10759" max="10759" width="9.140625" style="30"/>
    <col min="10760" max="10760" width="19.7109375" style="30" bestFit="1" customWidth="1"/>
    <col min="10761" max="10761" width="9.140625" style="30"/>
    <col min="10762" max="10762" width="19.42578125" style="30" customWidth="1"/>
    <col min="10763" max="11009" width="9.140625" style="30"/>
    <col min="11010" max="11010" width="16.140625" style="30" customWidth="1"/>
    <col min="11011" max="11011" width="6" style="30" customWidth="1"/>
    <col min="11012" max="11012" width="6.7109375" style="30" customWidth="1"/>
    <col min="11013" max="11013" width="13.7109375" style="30" customWidth="1"/>
    <col min="11014" max="11014" width="12.28515625" style="30" customWidth="1"/>
    <col min="11015" max="11015" width="9.140625" style="30"/>
    <col min="11016" max="11016" width="19.7109375" style="30" bestFit="1" customWidth="1"/>
    <col min="11017" max="11017" width="9.140625" style="30"/>
    <col min="11018" max="11018" width="19.42578125" style="30" customWidth="1"/>
    <col min="11019" max="11265" width="9.140625" style="30"/>
    <col min="11266" max="11266" width="16.140625" style="30" customWidth="1"/>
    <col min="11267" max="11267" width="6" style="30" customWidth="1"/>
    <col min="11268" max="11268" width="6.7109375" style="30" customWidth="1"/>
    <col min="11269" max="11269" width="13.7109375" style="30" customWidth="1"/>
    <col min="11270" max="11270" width="12.28515625" style="30" customWidth="1"/>
    <col min="11271" max="11271" width="9.140625" style="30"/>
    <col min="11272" max="11272" width="19.7109375" style="30" bestFit="1" customWidth="1"/>
    <col min="11273" max="11273" width="9.140625" style="30"/>
    <col min="11274" max="11274" width="19.42578125" style="30" customWidth="1"/>
    <col min="11275" max="11521" width="9.140625" style="30"/>
    <col min="11522" max="11522" width="16.140625" style="30" customWidth="1"/>
    <col min="11523" max="11523" width="6" style="30" customWidth="1"/>
    <col min="11524" max="11524" width="6.7109375" style="30" customWidth="1"/>
    <col min="11525" max="11525" width="13.7109375" style="30" customWidth="1"/>
    <col min="11526" max="11526" width="12.28515625" style="30" customWidth="1"/>
    <col min="11527" max="11527" width="9.140625" style="30"/>
    <col min="11528" max="11528" width="19.7109375" style="30" bestFit="1" customWidth="1"/>
    <col min="11529" max="11529" width="9.140625" style="30"/>
    <col min="11530" max="11530" width="19.42578125" style="30" customWidth="1"/>
    <col min="11531" max="11777" width="9.140625" style="30"/>
    <col min="11778" max="11778" width="16.140625" style="30" customWidth="1"/>
    <col min="11779" max="11779" width="6" style="30" customWidth="1"/>
    <col min="11780" max="11780" width="6.7109375" style="30" customWidth="1"/>
    <col min="11781" max="11781" width="13.7109375" style="30" customWidth="1"/>
    <col min="11782" max="11782" width="12.28515625" style="30" customWidth="1"/>
    <col min="11783" max="11783" width="9.140625" style="30"/>
    <col min="11784" max="11784" width="19.7109375" style="30" bestFit="1" customWidth="1"/>
    <col min="11785" max="11785" width="9.140625" style="30"/>
    <col min="11786" max="11786" width="19.42578125" style="30" customWidth="1"/>
    <col min="11787" max="12033" width="9.140625" style="30"/>
    <col min="12034" max="12034" width="16.140625" style="30" customWidth="1"/>
    <col min="12035" max="12035" width="6" style="30" customWidth="1"/>
    <col min="12036" max="12036" width="6.7109375" style="30" customWidth="1"/>
    <col min="12037" max="12037" width="13.7109375" style="30" customWidth="1"/>
    <col min="12038" max="12038" width="12.28515625" style="30" customWidth="1"/>
    <col min="12039" max="12039" width="9.140625" style="30"/>
    <col min="12040" max="12040" width="19.7109375" style="30" bestFit="1" customWidth="1"/>
    <col min="12041" max="12041" width="9.140625" style="30"/>
    <col min="12042" max="12042" width="19.42578125" style="30" customWidth="1"/>
    <col min="12043" max="12289" width="9.140625" style="30"/>
    <col min="12290" max="12290" width="16.140625" style="30" customWidth="1"/>
    <col min="12291" max="12291" width="6" style="30" customWidth="1"/>
    <col min="12292" max="12292" width="6.7109375" style="30" customWidth="1"/>
    <col min="12293" max="12293" width="13.7109375" style="30" customWidth="1"/>
    <col min="12294" max="12294" width="12.28515625" style="30" customWidth="1"/>
    <col min="12295" max="12295" width="9.140625" style="30"/>
    <col min="12296" max="12296" width="19.7109375" style="30" bestFit="1" customWidth="1"/>
    <col min="12297" max="12297" width="9.140625" style="30"/>
    <col min="12298" max="12298" width="19.42578125" style="30" customWidth="1"/>
    <col min="12299" max="12545" width="9.140625" style="30"/>
    <col min="12546" max="12546" width="16.140625" style="30" customWidth="1"/>
    <col min="12547" max="12547" width="6" style="30" customWidth="1"/>
    <col min="12548" max="12548" width="6.7109375" style="30" customWidth="1"/>
    <col min="12549" max="12549" width="13.7109375" style="30" customWidth="1"/>
    <col min="12550" max="12550" width="12.28515625" style="30" customWidth="1"/>
    <col min="12551" max="12551" width="9.140625" style="30"/>
    <col min="12552" max="12552" width="19.7109375" style="30" bestFit="1" customWidth="1"/>
    <col min="12553" max="12553" width="9.140625" style="30"/>
    <col min="12554" max="12554" width="19.42578125" style="30" customWidth="1"/>
    <col min="12555" max="12801" width="9.140625" style="30"/>
    <col min="12802" max="12802" width="16.140625" style="30" customWidth="1"/>
    <col min="12803" max="12803" width="6" style="30" customWidth="1"/>
    <col min="12804" max="12804" width="6.7109375" style="30" customWidth="1"/>
    <col min="12805" max="12805" width="13.7109375" style="30" customWidth="1"/>
    <col min="12806" max="12806" width="12.28515625" style="30" customWidth="1"/>
    <col min="12807" max="12807" width="9.140625" style="30"/>
    <col min="12808" max="12808" width="19.7109375" style="30" bestFit="1" customWidth="1"/>
    <col min="12809" max="12809" width="9.140625" style="30"/>
    <col min="12810" max="12810" width="19.42578125" style="30" customWidth="1"/>
    <col min="12811" max="13057" width="9.140625" style="30"/>
    <col min="13058" max="13058" width="16.140625" style="30" customWidth="1"/>
    <col min="13059" max="13059" width="6" style="30" customWidth="1"/>
    <col min="13060" max="13060" width="6.7109375" style="30" customWidth="1"/>
    <col min="13061" max="13061" width="13.7109375" style="30" customWidth="1"/>
    <col min="13062" max="13062" width="12.28515625" style="30" customWidth="1"/>
    <col min="13063" max="13063" width="9.140625" style="30"/>
    <col min="13064" max="13064" width="19.7109375" style="30" bestFit="1" customWidth="1"/>
    <col min="13065" max="13065" width="9.140625" style="30"/>
    <col min="13066" max="13066" width="19.42578125" style="30" customWidth="1"/>
    <col min="13067" max="13313" width="9.140625" style="30"/>
    <col min="13314" max="13314" width="16.140625" style="30" customWidth="1"/>
    <col min="13315" max="13315" width="6" style="30" customWidth="1"/>
    <col min="13316" max="13316" width="6.7109375" style="30" customWidth="1"/>
    <col min="13317" max="13317" width="13.7109375" style="30" customWidth="1"/>
    <col min="13318" max="13318" width="12.28515625" style="30" customWidth="1"/>
    <col min="13319" max="13319" width="9.140625" style="30"/>
    <col min="13320" max="13320" width="19.7109375" style="30" bestFit="1" customWidth="1"/>
    <col min="13321" max="13321" width="9.140625" style="30"/>
    <col min="13322" max="13322" width="19.42578125" style="30" customWidth="1"/>
    <col min="13323" max="13569" width="9.140625" style="30"/>
    <col min="13570" max="13570" width="16.140625" style="30" customWidth="1"/>
    <col min="13571" max="13571" width="6" style="30" customWidth="1"/>
    <col min="13572" max="13572" width="6.7109375" style="30" customWidth="1"/>
    <col min="13573" max="13573" width="13.7109375" style="30" customWidth="1"/>
    <col min="13574" max="13574" width="12.28515625" style="30" customWidth="1"/>
    <col min="13575" max="13575" width="9.140625" style="30"/>
    <col min="13576" max="13576" width="19.7109375" style="30" bestFit="1" customWidth="1"/>
    <col min="13577" max="13577" width="9.140625" style="30"/>
    <col min="13578" max="13578" width="19.42578125" style="30" customWidth="1"/>
    <col min="13579" max="13825" width="9.140625" style="30"/>
    <col min="13826" max="13826" width="16.140625" style="30" customWidth="1"/>
    <col min="13827" max="13827" width="6" style="30" customWidth="1"/>
    <col min="13828" max="13828" width="6.7109375" style="30" customWidth="1"/>
    <col min="13829" max="13829" width="13.7109375" style="30" customWidth="1"/>
    <col min="13830" max="13830" width="12.28515625" style="30" customWidth="1"/>
    <col min="13831" max="13831" width="9.140625" style="30"/>
    <col min="13832" max="13832" width="19.7109375" style="30" bestFit="1" customWidth="1"/>
    <col min="13833" max="13833" width="9.140625" style="30"/>
    <col min="13834" max="13834" width="19.42578125" style="30" customWidth="1"/>
    <col min="13835" max="14081" width="9.140625" style="30"/>
    <col min="14082" max="14082" width="16.140625" style="30" customWidth="1"/>
    <col min="14083" max="14083" width="6" style="30" customWidth="1"/>
    <col min="14084" max="14084" width="6.7109375" style="30" customWidth="1"/>
    <col min="14085" max="14085" width="13.7109375" style="30" customWidth="1"/>
    <col min="14086" max="14086" width="12.28515625" style="30" customWidth="1"/>
    <col min="14087" max="14087" width="9.140625" style="30"/>
    <col min="14088" max="14088" width="19.7109375" style="30" bestFit="1" customWidth="1"/>
    <col min="14089" max="14089" width="9.140625" style="30"/>
    <col min="14090" max="14090" width="19.42578125" style="30" customWidth="1"/>
    <col min="14091" max="14337" width="9.140625" style="30"/>
    <col min="14338" max="14338" width="16.140625" style="30" customWidth="1"/>
    <col min="14339" max="14339" width="6" style="30" customWidth="1"/>
    <col min="14340" max="14340" width="6.7109375" style="30" customWidth="1"/>
    <col min="14341" max="14341" width="13.7109375" style="30" customWidth="1"/>
    <col min="14342" max="14342" width="12.28515625" style="30" customWidth="1"/>
    <col min="14343" max="14343" width="9.140625" style="30"/>
    <col min="14344" max="14344" width="19.7109375" style="30" bestFit="1" customWidth="1"/>
    <col min="14345" max="14345" width="9.140625" style="30"/>
    <col min="14346" max="14346" width="19.42578125" style="30" customWidth="1"/>
    <col min="14347" max="14593" width="9.140625" style="30"/>
    <col min="14594" max="14594" width="16.140625" style="30" customWidth="1"/>
    <col min="14595" max="14595" width="6" style="30" customWidth="1"/>
    <col min="14596" max="14596" width="6.7109375" style="30" customWidth="1"/>
    <col min="14597" max="14597" width="13.7109375" style="30" customWidth="1"/>
    <col min="14598" max="14598" width="12.28515625" style="30" customWidth="1"/>
    <col min="14599" max="14599" width="9.140625" style="30"/>
    <col min="14600" max="14600" width="19.7109375" style="30" bestFit="1" customWidth="1"/>
    <col min="14601" max="14601" width="9.140625" style="30"/>
    <col min="14602" max="14602" width="19.42578125" style="30" customWidth="1"/>
    <col min="14603" max="14849" width="9.140625" style="30"/>
    <col min="14850" max="14850" width="16.140625" style="30" customWidth="1"/>
    <col min="14851" max="14851" width="6" style="30" customWidth="1"/>
    <col min="14852" max="14852" width="6.7109375" style="30" customWidth="1"/>
    <col min="14853" max="14853" width="13.7109375" style="30" customWidth="1"/>
    <col min="14854" max="14854" width="12.28515625" style="30" customWidth="1"/>
    <col min="14855" max="14855" width="9.140625" style="30"/>
    <col min="14856" max="14856" width="19.7109375" style="30" bestFit="1" customWidth="1"/>
    <col min="14857" max="14857" width="9.140625" style="30"/>
    <col min="14858" max="14858" width="19.42578125" style="30" customWidth="1"/>
    <col min="14859" max="15105" width="9.140625" style="30"/>
    <col min="15106" max="15106" width="16.140625" style="30" customWidth="1"/>
    <col min="15107" max="15107" width="6" style="30" customWidth="1"/>
    <col min="15108" max="15108" width="6.7109375" style="30" customWidth="1"/>
    <col min="15109" max="15109" width="13.7109375" style="30" customWidth="1"/>
    <col min="15110" max="15110" width="12.28515625" style="30" customWidth="1"/>
    <col min="15111" max="15111" width="9.140625" style="30"/>
    <col min="15112" max="15112" width="19.7109375" style="30" bestFit="1" customWidth="1"/>
    <col min="15113" max="15113" width="9.140625" style="30"/>
    <col min="15114" max="15114" width="19.42578125" style="30" customWidth="1"/>
    <col min="15115" max="15361" width="9.140625" style="30"/>
    <col min="15362" max="15362" width="16.140625" style="30" customWidth="1"/>
    <col min="15363" max="15363" width="6" style="30" customWidth="1"/>
    <col min="15364" max="15364" width="6.7109375" style="30" customWidth="1"/>
    <col min="15365" max="15365" width="13.7109375" style="30" customWidth="1"/>
    <col min="15366" max="15366" width="12.28515625" style="30" customWidth="1"/>
    <col min="15367" max="15367" width="9.140625" style="30"/>
    <col min="15368" max="15368" width="19.7109375" style="30" bestFit="1" customWidth="1"/>
    <col min="15369" max="15369" width="9.140625" style="30"/>
    <col min="15370" max="15370" width="19.42578125" style="30" customWidth="1"/>
    <col min="15371" max="15617" width="9.140625" style="30"/>
    <col min="15618" max="15618" width="16.140625" style="30" customWidth="1"/>
    <col min="15619" max="15619" width="6" style="30" customWidth="1"/>
    <col min="15620" max="15620" width="6.7109375" style="30" customWidth="1"/>
    <col min="15621" max="15621" width="13.7109375" style="30" customWidth="1"/>
    <col min="15622" max="15622" width="12.28515625" style="30" customWidth="1"/>
    <col min="15623" max="15623" width="9.140625" style="30"/>
    <col min="15624" max="15624" width="19.7109375" style="30" bestFit="1" customWidth="1"/>
    <col min="15625" max="15625" width="9.140625" style="30"/>
    <col min="15626" max="15626" width="19.42578125" style="30" customWidth="1"/>
    <col min="15627" max="15873" width="9.140625" style="30"/>
    <col min="15874" max="15874" width="16.140625" style="30" customWidth="1"/>
    <col min="15875" max="15875" width="6" style="30" customWidth="1"/>
    <col min="15876" max="15876" width="6.7109375" style="30" customWidth="1"/>
    <col min="15877" max="15877" width="13.7109375" style="30" customWidth="1"/>
    <col min="15878" max="15878" width="12.28515625" style="30" customWidth="1"/>
    <col min="15879" max="15879" width="9.140625" style="30"/>
    <col min="15880" max="15880" width="19.7109375" style="30" bestFit="1" customWidth="1"/>
    <col min="15881" max="15881" width="9.140625" style="30"/>
    <col min="15882" max="15882" width="19.42578125" style="30" customWidth="1"/>
    <col min="15883" max="16129" width="9.140625" style="30"/>
    <col min="16130" max="16130" width="16.140625" style="30" customWidth="1"/>
    <col min="16131" max="16131" width="6" style="30" customWidth="1"/>
    <col min="16132" max="16132" width="6.7109375" style="30" customWidth="1"/>
    <col min="16133" max="16133" width="13.7109375" style="30" customWidth="1"/>
    <col min="16134" max="16134" width="12.28515625" style="30" customWidth="1"/>
    <col min="16135" max="16135" width="9.140625" style="30"/>
    <col min="16136" max="16136" width="19.7109375" style="30" bestFit="1" customWidth="1"/>
    <col min="16137" max="16137" width="9.140625" style="30"/>
    <col min="16138" max="16138" width="19.42578125" style="30" customWidth="1"/>
    <col min="16139" max="16384" width="9.140625" style="30"/>
  </cols>
  <sheetData>
    <row r="1" spans="1:23" ht="43.15">
      <c r="E1" s="35" t="s">
        <v>139</v>
      </c>
      <c r="F1" s="37" t="s">
        <v>140</v>
      </c>
    </row>
    <row r="2" spans="1:23" ht="28.5" customHeight="1">
      <c r="A2" s="30" t="s">
        <v>141</v>
      </c>
      <c r="B2" s="36" t="s">
        <v>142</v>
      </c>
      <c r="C2" s="31"/>
      <c r="D2" s="31"/>
      <c r="E2" s="30" t="s">
        <v>143</v>
      </c>
      <c r="F2" s="30" t="s">
        <v>143</v>
      </c>
      <c r="J2" s="50" t="s">
        <v>144</v>
      </c>
      <c r="K2" s="51"/>
      <c r="L2" s="51"/>
      <c r="M2" s="51"/>
      <c r="N2" s="52"/>
      <c r="T2" s="30" t="s">
        <v>145</v>
      </c>
    </row>
    <row r="3" spans="1:23" ht="45.75" customHeight="1">
      <c r="B3" s="31" t="s">
        <v>146</v>
      </c>
      <c r="C3" s="31"/>
      <c r="D3" s="31"/>
      <c r="E3" s="34">
        <f>M4/1000*$Q$14*$Q$4</f>
        <v>5.2568999881999996E-9</v>
      </c>
      <c r="F3" s="47">
        <f>N4/1000*$Q$14*$Q$4</f>
        <v>2.6195399941199998E-8</v>
      </c>
      <c r="J3" s="38" t="s">
        <v>147</v>
      </c>
      <c r="K3" s="31" t="s">
        <v>148</v>
      </c>
      <c r="L3" s="31" t="s">
        <v>149</v>
      </c>
      <c r="M3" s="37" t="s">
        <v>139</v>
      </c>
      <c r="N3" s="45" t="s">
        <v>140</v>
      </c>
      <c r="P3" s="53" t="s">
        <v>150</v>
      </c>
      <c r="Q3" s="54"/>
      <c r="R3" s="55"/>
      <c r="T3" s="30" t="s">
        <v>151</v>
      </c>
      <c r="V3" s="30" t="s">
        <v>152</v>
      </c>
    </row>
    <row r="4" spans="1:23">
      <c r="B4" s="49" t="s">
        <v>153</v>
      </c>
      <c r="C4" s="49"/>
      <c r="D4" s="49"/>
      <c r="E4" s="48">
        <f>M5/1000000*$Q$14*$Q$5</f>
        <v>8.1199999999999993E-9</v>
      </c>
      <c r="F4" s="34">
        <f>N5/1000000*$Q$14*$Q$5</f>
        <v>1.6449999999999998E-8</v>
      </c>
      <c r="J4" s="38" t="s">
        <v>146</v>
      </c>
      <c r="K4" s="31" t="s">
        <v>154</v>
      </c>
      <c r="L4" s="31" t="s">
        <v>155</v>
      </c>
      <c r="M4" s="31">
        <v>5.8999999999999997E-2</v>
      </c>
      <c r="N4" s="40">
        <v>0.29399999999999998</v>
      </c>
      <c r="P4" s="38" t="s">
        <v>146</v>
      </c>
      <c r="Q4" s="39">
        <v>0.12728571399999999</v>
      </c>
      <c r="R4" s="40" t="s">
        <v>156</v>
      </c>
      <c r="T4" s="30">
        <f>N4*Q4*10^-3</f>
        <v>3.7421999915999995E-5</v>
      </c>
      <c r="V4" s="30">
        <f>T4*($Q$14)</f>
        <v>2.6195399941199998E-8</v>
      </c>
      <c r="W4" s="46">
        <f>V4/$V$9</f>
        <v>5.3622352451479421E-2</v>
      </c>
    </row>
    <row r="5" spans="1:23">
      <c r="B5" s="31" t="s">
        <v>157</v>
      </c>
      <c r="C5" s="31"/>
      <c r="D5" s="31"/>
      <c r="E5" s="48">
        <f>M6/1000000*($Q$12*$Q$6+$Q$13*$Q$6)</f>
        <v>2.6941484084479999E-9</v>
      </c>
      <c r="F5" s="34">
        <f>V6</f>
        <v>2.4762393459999996E-8</v>
      </c>
      <c r="J5" s="38" t="s">
        <v>153</v>
      </c>
      <c r="K5" s="31" t="s">
        <v>154</v>
      </c>
      <c r="L5" s="31" t="s">
        <v>158</v>
      </c>
      <c r="M5" s="31">
        <v>11.6</v>
      </c>
      <c r="N5" s="40">
        <v>23.5</v>
      </c>
      <c r="P5" s="38" t="s">
        <v>153</v>
      </c>
      <c r="Q5" s="41">
        <v>1</v>
      </c>
      <c r="R5" s="40" t="s">
        <v>156</v>
      </c>
      <c r="T5" s="30">
        <f>N5*Q5*10^-6</f>
        <v>2.3499999999999999E-5</v>
      </c>
      <c r="V5" s="30">
        <f>T5*($Q$14)</f>
        <v>1.6449999999999998E-8</v>
      </c>
      <c r="W5" s="46">
        <f>V5/$V$9</f>
        <v>3.3673381578705856E-2</v>
      </c>
    </row>
    <row r="6" spans="1:23">
      <c r="B6" s="31" t="s">
        <v>159</v>
      </c>
      <c r="C6" s="31"/>
      <c r="D6" s="31"/>
      <c r="E6" s="34">
        <f>M7/1000000*$Q$14*$Q$7</f>
        <v>5.3999400000000003E-9</v>
      </c>
      <c r="F6" s="34">
        <f>N7/1000000*$Q$14*$Q$7</f>
        <v>8.1899999999999992E-9</v>
      </c>
      <c r="J6" s="38" t="s">
        <v>157</v>
      </c>
      <c r="K6" s="31" t="s">
        <v>154</v>
      </c>
      <c r="L6" s="31" t="s">
        <v>158</v>
      </c>
      <c r="M6" s="31">
        <v>0.13600000000000001</v>
      </c>
      <c r="N6" s="40">
        <v>1.25</v>
      </c>
      <c r="P6" s="38" t="s">
        <v>157</v>
      </c>
      <c r="Q6" s="41">
        <v>3537.4847799999998</v>
      </c>
      <c r="R6" s="40" t="s">
        <v>160</v>
      </c>
      <c r="T6" s="30">
        <f t="shared" ref="T6:T8" si="0">N6*Q6*10^-6</f>
        <v>4.4218559749999997E-3</v>
      </c>
      <c r="V6" s="30">
        <f>T6*($Q$12+$Q$13)</f>
        <v>2.4762393459999996E-8</v>
      </c>
      <c r="W6" s="46">
        <f>V6/$V$9</f>
        <v>5.0688968010980558E-2</v>
      </c>
    </row>
    <row r="7" spans="1:23">
      <c r="B7" s="31" t="s">
        <v>161</v>
      </c>
      <c r="C7" s="31"/>
      <c r="D7" s="31"/>
      <c r="E7" s="34">
        <f>M8/1000000*($Q$12+$Q$13)*$Q$8</f>
        <v>3.9984671999999995E-6</v>
      </c>
      <c r="F7" s="34">
        <f>V8</f>
        <v>4.1291863199999998E-7</v>
      </c>
      <c r="G7" s="30" t="s">
        <v>162</v>
      </c>
      <c r="J7" s="38" t="s">
        <v>159</v>
      </c>
      <c r="K7" s="31" t="s">
        <v>154</v>
      </c>
      <c r="L7" s="31" t="s">
        <v>158</v>
      </c>
      <c r="M7" s="31">
        <v>98.9</v>
      </c>
      <c r="N7" s="40">
        <v>150</v>
      </c>
      <c r="P7" s="38" t="s">
        <v>159</v>
      </c>
      <c r="Q7" s="41">
        <v>7.8E-2</v>
      </c>
      <c r="R7" s="40" t="s">
        <v>156</v>
      </c>
      <c r="T7" s="30">
        <f t="shared" si="0"/>
        <v>1.1699999999999998E-5</v>
      </c>
      <c r="V7" s="30">
        <f>T7*($Q$14)</f>
        <v>8.1899999999999992E-9</v>
      </c>
      <c r="W7" s="46">
        <f>V7/$V$9</f>
        <v>1.6765045296632277E-2</v>
      </c>
    </row>
    <row r="8" spans="1:23">
      <c r="E8" s="32">
        <f>SUM(E3:E7)</f>
        <v>4.0199381883966472E-6</v>
      </c>
      <c r="F8" s="32"/>
      <c r="J8" s="42" t="s">
        <v>161</v>
      </c>
      <c r="K8" s="33" t="s">
        <v>154</v>
      </c>
      <c r="L8" s="33" t="s">
        <v>158</v>
      </c>
      <c r="M8" s="33">
        <v>52</v>
      </c>
      <c r="N8" s="44">
        <v>5.37</v>
      </c>
      <c r="P8" s="42" t="s">
        <v>161</v>
      </c>
      <c r="Q8" s="43">
        <v>13731</v>
      </c>
      <c r="R8" s="44" t="s">
        <v>160</v>
      </c>
      <c r="T8" s="30">
        <f t="shared" si="0"/>
        <v>7.3735469999999997E-2</v>
      </c>
      <c r="V8" s="30">
        <f>T8*($Q$12+$Q$13)</f>
        <v>4.1291863199999998E-7</v>
      </c>
      <c r="W8" s="46">
        <f>V8/$V$9</f>
        <v>0.845250252662202</v>
      </c>
    </row>
    <row r="9" spans="1:23">
      <c r="U9" s="30" t="s">
        <v>163</v>
      </c>
      <c r="V9" s="30">
        <f>SUM(V4:V8)</f>
        <v>4.8851642540119995E-7</v>
      </c>
    </row>
    <row r="10" spans="1:23">
      <c r="A10" s="30" t="s">
        <v>164</v>
      </c>
      <c r="B10" s="30" t="s">
        <v>165</v>
      </c>
      <c r="P10" s="53" t="s">
        <v>166</v>
      </c>
      <c r="Q10" s="54"/>
      <c r="R10" s="55"/>
    </row>
    <row r="11" spans="1:23" ht="28.9">
      <c r="B11" s="30" t="s">
        <v>167</v>
      </c>
      <c r="P11" s="38" t="s">
        <v>168</v>
      </c>
      <c r="Q11" s="37" t="s">
        <v>169</v>
      </c>
      <c r="R11" s="40"/>
    </row>
    <row r="12" spans="1:23">
      <c r="P12" s="38" t="s">
        <v>170</v>
      </c>
      <c r="Q12" s="31">
        <v>2.7999999999999999E-6</v>
      </c>
      <c r="R12" s="40" t="s">
        <v>171</v>
      </c>
      <c r="T12" s="30">
        <f>(T6+T8)*Q12</f>
        <v>2.1884051272999999E-7</v>
      </c>
      <c r="U12" s="46">
        <f>T12/$T$17</f>
        <v>0.44796961033659127</v>
      </c>
    </row>
    <row r="13" spans="1:23">
      <c r="A13" s="30" t="s">
        <v>172</v>
      </c>
      <c r="B13" s="30" t="s">
        <v>173</v>
      </c>
      <c r="P13" s="38" t="s">
        <v>174</v>
      </c>
      <c r="Q13" s="31">
        <v>2.7999999999999999E-6</v>
      </c>
      <c r="R13" s="40" t="s">
        <v>171</v>
      </c>
      <c r="T13" s="30">
        <f>(T6+T8)*Q13</f>
        <v>2.1884051272999999E-7</v>
      </c>
      <c r="U13" s="46">
        <f t="shared" ref="U13:U15" si="1">T13/$T$17</f>
        <v>0.44796961033659127</v>
      </c>
    </row>
    <row r="14" spans="1:23">
      <c r="P14" s="38" t="s">
        <v>175</v>
      </c>
      <c r="Q14" s="31">
        <v>6.9999999999999999E-4</v>
      </c>
      <c r="R14" s="40" t="s">
        <v>176</v>
      </c>
      <c r="T14" s="30">
        <f>(T4+T5+T7)*Q14</f>
        <v>5.0835399941199999E-8</v>
      </c>
      <c r="U14" s="46">
        <f t="shared" si="1"/>
        <v>0.10406077932681755</v>
      </c>
    </row>
    <row r="15" spans="1:23">
      <c r="A15" s="30" t="s">
        <v>177</v>
      </c>
      <c r="B15" s="30" t="s">
        <v>178</v>
      </c>
      <c r="P15" s="38" t="s">
        <v>179</v>
      </c>
      <c r="Q15" s="31">
        <v>2.1E-10</v>
      </c>
      <c r="R15" s="40" t="s">
        <v>180</v>
      </c>
      <c r="T15" s="30">
        <v>0</v>
      </c>
      <c r="U15" s="46">
        <f t="shared" si="1"/>
        <v>0</v>
      </c>
    </row>
    <row r="16" spans="1:23">
      <c r="B16" s="30" t="s">
        <v>181</v>
      </c>
      <c r="P16" s="42" t="s">
        <v>182</v>
      </c>
      <c r="Q16" s="33">
        <v>1.0499999999999999E-3</v>
      </c>
      <c r="R16" s="44" t="s">
        <v>183</v>
      </c>
      <c r="T16" s="30">
        <v>0</v>
      </c>
    </row>
    <row r="17" spans="1:20">
      <c r="B17" s="30" t="s">
        <v>184</v>
      </c>
      <c r="S17" s="30" t="s">
        <v>163</v>
      </c>
      <c r="T17" s="30">
        <f>SUM(T12:T16)</f>
        <v>4.8851642540119995E-7</v>
      </c>
    </row>
    <row r="19" spans="1:20" ht="43.15">
      <c r="A19" s="30" t="s">
        <v>185</v>
      </c>
      <c r="E19" s="35" t="s">
        <v>139</v>
      </c>
      <c r="F19" s="37" t="s">
        <v>140</v>
      </c>
      <c r="J19" s="30" t="s">
        <v>186</v>
      </c>
      <c r="K19" s="30">
        <v>7.0000000000000001E-3</v>
      </c>
      <c r="L19" s="30" t="s">
        <v>187</v>
      </c>
    </row>
    <row r="20" spans="1:20">
      <c r="B20" s="30" t="s">
        <v>188</v>
      </c>
      <c r="E20" s="32">
        <f>0.0000000275</f>
        <v>2.7500000000000001E-8</v>
      </c>
      <c r="F20" s="32">
        <v>7.1999999999999996E-8</v>
      </c>
    </row>
    <row r="21" spans="1:20">
      <c r="B21" s="30" t="s">
        <v>189</v>
      </c>
      <c r="E21" s="32">
        <f xml:space="preserve"> E20/$K$19</f>
        <v>3.9285714285714288E-6</v>
      </c>
      <c r="F21" s="32">
        <f xml:space="preserve"> F20/$K$19</f>
        <v>1.0285714285714285E-5</v>
      </c>
    </row>
    <row r="23" spans="1:20">
      <c r="A23" s="30" t="s">
        <v>190</v>
      </c>
      <c r="B23" s="30" t="s">
        <v>191</v>
      </c>
    </row>
    <row r="24" spans="1:20">
      <c r="B24" s="30" t="s">
        <v>192</v>
      </c>
    </row>
  </sheetData>
  <mergeCells count="3">
    <mergeCell ref="J2:N2"/>
    <mergeCell ref="P10:R10"/>
    <mergeCell ref="P3:R3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workbookViewId="0">
      <selection activeCell="B11" sqref="B11"/>
    </sheetView>
  </sheetViews>
  <sheetFormatPr defaultColWidth="58" defaultRowHeight="14.45"/>
  <cols>
    <col min="1" max="1" width="13.7109375" customWidth="1"/>
    <col min="3" max="3" width="7.7109375" customWidth="1"/>
  </cols>
  <sheetData>
    <row r="1" spans="1:3">
      <c r="A1" s="3" t="s">
        <v>193</v>
      </c>
      <c r="B1" s="30"/>
      <c r="C1" s="30" t="s">
        <v>194</v>
      </c>
    </row>
    <row r="3" spans="1:3">
      <c r="A3" s="30">
        <v>5.0999999999999996</v>
      </c>
      <c r="B3" s="35" t="s">
        <v>195</v>
      </c>
      <c r="C3" s="35"/>
    </row>
    <row r="4" spans="1:3" ht="72">
      <c r="A4" s="30"/>
      <c r="B4" s="35" t="s">
        <v>196</v>
      </c>
      <c r="C4" s="35"/>
    </row>
    <row r="5" spans="1:3">
      <c r="A5" s="30"/>
      <c r="B5" s="35"/>
      <c r="C5" s="35"/>
    </row>
    <row r="6" spans="1:3">
      <c r="A6" s="30">
        <v>5.2</v>
      </c>
      <c r="B6" s="35" t="s">
        <v>117</v>
      </c>
      <c r="C6" s="35"/>
    </row>
    <row r="7" spans="1:3" ht="28.9">
      <c r="A7" s="30"/>
      <c r="B7" s="35" t="s">
        <v>197</v>
      </c>
      <c r="C7" s="35"/>
    </row>
    <row r="8" spans="1:3">
      <c r="A8" s="30"/>
      <c r="B8" s="35"/>
      <c r="C8" s="35"/>
    </row>
    <row r="9" spans="1:3">
      <c r="A9" s="30">
        <v>5.3</v>
      </c>
      <c r="B9" s="35" t="s">
        <v>117</v>
      </c>
      <c r="C9" s="35"/>
    </row>
    <row r="10" spans="1:3" ht="43.15">
      <c r="A10" s="30"/>
      <c r="B10" s="35" t="s">
        <v>198</v>
      </c>
      <c r="C10" s="35"/>
    </row>
    <row r="11" spans="1:3">
      <c r="A11" s="30"/>
      <c r="B11" s="35"/>
      <c r="C11" s="35"/>
    </row>
    <row r="12" spans="1:3">
      <c r="A12" s="30"/>
      <c r="B12" s="35"/>
      <c r="C12" s="35"/>
    </row>
    <row r="13" spans="1:3">
      <c r="A13" s="30"/>
      <c r="B13" s="35"/>
      <c r="C13" s="35"/>
    </row>
  </sheetData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H15" sqref="H15"/>
    </sheetView>
  </sheetViews>
  <sheetFormatPr defaultColWidth="9.28515625" defaultRowHeight="14.45"/>
  <cols>
    <col min="2" max="2" width="23.28515625" customWidth="1"/>
  </cols>
  <sheetData>
    <row r="1" spans="1:3">
      <c r="A1" s="30" t="s">
        <v>199</v>
      </c>
      <c r="B1" s="30"/>
      <c r="C1" s="30"/>
    </row>
    <row r="3" spans="1:3">
      <c r="A3" s="30">
        <v>6.1</v>
      </c>
      <c r="B3" s="30" t="s">
        <v>200</v>
      </c>
      <c r="C3" s="30"/>
    </row>
    <row r="4" spans="1:3">
      <c r="A4" s="30"/>
      <c r="B4" s="30" t="s">
        <v>201</v>
      </c>
      <c r="C4" s="30"/>
    </row>
    <row r="5" spans="1:3">
      <c r="A5" s="30"/>
      <c r="B5" s="30" t="s">
        <v>202</v>
      </c>
      <c r="C5" s="30"/>
    </row>
    <row r="6" spans="1:3">
      <c r="A6" s="30"/>
      <c r="B6" s="30" t="s">
        <v>203</v>
      </c>
      <c r="C6" s="30">
        <f>0.3*5</f>
        <v>1.5</v>
      </c>
    </row>
    <row r="7" spans="1:3">
      <c r="A7" s="30">
        <v>6.2</v>
      </c>
      <c r="B7" s="30" t="s">
        <v>204</v>
      </c>
      <c r="C7" s="30"/>
    </row>
    <row r="9" spans="1:3">
      <c r="A9" s="30">
        <v>6.3</v>
      </c>
      <c r="B9" s="30" t="s">
        <v>205</v>
      </c>
      <c r="C9" s="30"/>
    </row>
    <row r="10" spans="1:3" ht="57.6">
      <c r="A10" s="30"/>
      <c r="B10" s="35" t="s">
        <v>206</v>
      </c>
      <c r="C10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:A3"/>
    </sheetView>
  </sheetViews>
  <sheetFormatPr defaultColWidth="9.28515625" defaultRowHeight="14.45"/>
  <sheetData>
    <row r="1" spans="1:1">
      <c r="A1" s="30">
        <v>7</v>
      </c>
    </row>
    <row r="2" spans="1:1" ht="18">
      <c r="A2" s="5" t="s">
        <v>207</v>
      </c>
    </row>
    <row r="3" spans="1:1">
      <c r="A3" s="30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workbookViewId="0">
      <selection activeCell="B12" sqref="B12"/>
    </sheetView>
  </sheetViews>
  <sheetFormatPr defaultColWidth="9.28515625" defaultRowHeight="14.45"/>
  <sheetData>
    <row r="1" spans="1:7">
      <c r="A1" s="30" t="s">
        <v>209</v>
      </c>
      <c r="B1" s="30" t="s">
        <v>210</v>
      </c>
      <c r="C1" s="30"/>
      <c r="D1" s="30"/>
      <c r="E1" s="30"/>
      <c r="F1" s="30"/>
      <c r="G1" s="30"/>
    </row>
    <row r="2" spans="1:7">
      <c r="A2" s="30" t="s">
        <v>211</v>
      </c>
      <c r="B2" s="30" t="s">
        <v>212</v>
      </c>
      <c r="C2" s="30" t="s">
        <v>213</v>
      </c>
      <c r="D2" s="30"/>
      <c r="E2" s="30"/>
      <c r="F2" s="30"/>
      <c r="G2" s="30"/>
    </row>
    <row r="3" spans="1:7">
      <c r="A3" s="30" t="s">
        <v>214</v>
      </c>
      <c r="B3" s="30" t="s">
        <v>215</v>
      </c>
      <c r="C3" s="30"/>
      <c r="D3" s="30"/>
      <c r="E3" s="30"/>
      <c r="F3" s="30"/>
      <c r="G3" s="30"/>
    </row>
    <row r="4" spans="1:7">
      <c r="A4" s="30" t="s">
        <v>216</v>
      </c>
      <c r="B4" s="30" t="s">
        <v>217</v>
      </c>
      <c r="C4" s="30"/>
      <c r="D4" s="30"/>
      <c r="E4" s="30"/>
      <c r="F4" s="30"/>
      <c r="G4" s="30"/>
    </row>
    <row r="5" spans="1:7">
      <c r="A5" s="30"/>
      <c r="B5" s="30"/>
      <c r="C5" s="30"/>
      <c r="D5" s="30"/>
      <c r="E5" s="30"/>
      <c r="F5" s="30"/>
      <c r="G5" s="1"/>
    </row>
    <row r="7" spans="1:7">
      <c r="A7" s="30"/>
      <c r="B7" s="30"/>
      <c r="C7" s="30"/>
      <c r="D7" s="30"/>
      <c r="E7" s="30"/>
      <c r="F7" s="30"/>
      <c r="G7" s="1"/>
    </row>
    <row r="11" spans="1:7">
      <c r="A11" s="30"/>
      <c r="B11" s="30"/>
      <c r="C11" s="30"/>
      <c r="D11" s="30"/>
      <c r="E11" s="30"/>
      <c r="F11" s="30"/>
      <c r="G11" s="1"/>
    </row>
    <row r="13" spans="1:7">
      <c r="A13" s="30"/>
      <c r="B13" s="30"/>
      <c r="C13" s="30"/>
      <c r="D13" s="30"/>
      <c r="E13" s="30"/>
      <c r="F13" s="30"/>
      <c r="G13" s="1"/>
    </row>
    <row r="14" spans="1:7">
      <c r="A14" s="30"/>
      <c r="B14" s="30"/>
      <c r="C14" s="30"/>
      <c r="D14" s="30"/>
      <c r="E14" s="30"/>
      <c r="F14" s="30"/>
      <c r="G14" s="1"/>
    </row>
  </sheetData>
  <sortState xmlns:xlrd2="http://schemas.microsoft.com/office/spreadsheetml/2017/richdata2" ref="A1:A14">
    <sortCondition ref="A1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Lesage</dc:creator>
  <cp:keywords/>
  <dc:description/>
  <cp:lastModifiedBy>Laura Debarre</cp:lastModifiedBy>
  <cp:revision/>
  <dcterms:created xsi:type="dcterms:W3CDTF">2014-12-05T15:50:02Z</dcterms:created>
  <dcterms:modified xsi:type="dcterms:W3CDTF">2019-12-11T16:00:37Z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893668770790100</vt:r8>
  </property>
</Properties>
</file>